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145" windowHeight="6795" tabRatio="645" activeTab="0"/>
  </bookViews>
  <sheets>
    <sheet name="説明と手順" sheetId="1" r:id="rId1"/>
    <sheet name="演算速度" sheetId="2" r:id="rId2"/>
    <sheet name="勤務管理表" sheetId="3" r:id="rId3"/>
    <sheet name="ﾎｰｽｻｲﾌｫﾝ流れ" sheetId="4" r:id="rId4"/>
    <sheet name="ﾎｰｽｻｲﾌｫﾝ流れ2" sheetId="5" r:id="rId5"/>
    <sheet name="ﾊﾞｽﾀﾌﾞ" sheetId="6" r:id="rId6"/>
  </sheets>
  <definedNames>
    <definedName name="_xlnm.Print_Area" localSheetId="0">'説明と手順'!$A$1:$I$313</definedName>
  </definedNames>
  <calcPr fullCalcOnLoad="1"/>
</workbook>
</file>

<file path=xl/sharedStrings.xml><?xml version="1.0" encoding="utf-8"?>
<sst xmlns="http://schemas.openxmlformats.org/spreadsheetml/2006/main" count="311" uniqueCount="247">
  <si>
    <t>(秒)</t>
  </si>
  <si>
    <t>排出時間</t>
  </si>
  <si>
    <t>排出量</t>
  </si>
  <si>
    <t>水位</t>
  </si>
  <si>
    <t>排出口直径(mm)</t>
  </si>
  <si>
    <t>分</t>
  </si>
  <si>
    <t>(ﾘｯﾄﾙ)</t>
  </si>
  <si>
    <t>(cm)</t>
  </si>
  <si>
    <t>ﾊﾞｽﾀﾌﾞ(横x奥行き)cm</t>
  </si>
  <si>
    <r>
      <t>水張時容量</t>
    </r>
    <r>
      <rPr>
        <b/>
        <sz val="10"/>
        <color indexed="8"/>
        <rFont val="ＭＳ Ｐゴシック"/>
        <family val="3"/>
      </rPr>
      <t>→</t>
    </r>
  </si>
  <si>
    <t>面積(cm2)</t>
  </si>
  <si>
    <t>(ﾘｯﾄﾙ)</t>
  </si>
  <si>
    <t>(cm)</t>
  </si>
  <si>
    <r>
      <t>バケツ直径</t>
    </r>
    <r>
      <rPr>
        <sz val="11"/>
        <color indexed="8"/>
        <rFont val="ＭＳ Ｐゴシック"/>
        <family val="3"/>
      </rPr>
      <t>cm</t>
    </r>
  </si>
  <si>
    <t>面積cm2</t>
  </si>
  <si>
    <t>水ﾍｯﾄﾞ(cm)</t>
  </si>
  <si>
    <t>←ﾊﾞｹﾂ初期水位</t>
  </si>
  <si>
    <t>ﾎｰｽ直径mm</t>
  </si>
  <si>
    <t>ﾎｰｽ長さ(m)</t>
  </si>
  <si>
    <t>水位(計算)</t>
  </si>
  <si>
    <t>水位(実測)</t>
  </si>
  <si>
    <t>←ﾊﾞｽﾀﾌﾞ水張深さｃｍ</t>
  </si>
  <si>
    <t>水位(cm)</t>
  </si>
  <si>
    <t>サイフォンが切れる限界流速</t>
  </si>
  <si>
    <t>m/s</t>
  </si>
  <si>
    <t>(ﾘｯﾄﾙ)</t>
  </si>
  <si>
    <t>(cm)</t>
  </si>
  <si>
    <t>圧力ｴﾈﾙｷﾞｰ</t>
  </si>
  <si>
    <t>支払明細書</t>
  </si>
  <si>
    <t>氏　　  名</t>
  </si>
  <si>
    <t>倉敷　太郎</t>
  </si>
  <si>
    <t>時間給</t>
  </si>
  <si>
    <t>実働時間</t>
  </si>
  <si>
    <t>支払金額</t>
  </si>
  <si>
    <t>４月</t>
  </si>
  <si>
    <t>曜日</t>
  </si>
  <si>
    <t>就業時間(数値入力)</t>
  </si>
  <si>
    <t>外出時間</t>
  </si>
  <si>
    <t>出勤時間</t>
  </si>
  <si>
    <t>外出</t>
  </si>
  <si>
    <t>再入</t>
  </si>
  <si>
    <t>退出時間</t>
  </si>
  <si>
    <t>　　合計→</t>
  </si>
  <si>
    <t>Excelで学ぶ時間計算</t>
  </si>
  <si>
    <t>表計算機能が充実しているエクセルは種々の分野で使用されている。</t>
  </si>
  <si>
    <t>一般の数値計算とは似て非なるところがある。</t>
  </si>
  <si>
    <t>【初めに】</t>
  </si>
  <si>
    <t>1．</t>
  </si>
  <si>
    <t>ﾊﾟｿｺﾝ内での時間・日付管理</t>
  </si>
  <si>
    <t>1900/1/1=1として以降　連続した値（ｼﾘｱﾙ値という）で管理されている。</t>
  </si>
  <si>
    <t>ｼﾘｱﾙ値</t>
  </si>
  <si>
    <t>・・・・・・・・・・・・・</t>
  </si>
  <si>
    <t>時間計算を使いこなせると, エクセルの応用範囲が拡がります。</t>
  </si>
  <si>
    <t>平成○年○月○日</t>
  </si>
  <si>
    <t>2010年4月7日</t>
  </si>
  <si>
    <t>→【セルの書式設定】を選ぶ</t>
  </si>
  <si>
    <t>【セルの書式設定】で〔表示形式〕を</t>
  </si>
  <si>
    <t>選ぶと　分類の一覧が出る。</t>
  </si>
  <si>
    <t>→ 〔OK〕</t>
  </si>
  <si>
    <t>が表示されるので該当する形式をクリック</t>
  </si>
  <si>
    <t>ｼﾘｱﾙ値を種々な形式で</t>
  </si>
  <si>
    <t>表示する</t>
  </si>
  <si>
    <t>暦, 出退勤時間管理, 物質の流れなど、エクセルの時間計算機能を使ったものが多い。</t>
  </si>
  <si>
    <t>セルは初期状態では, 〔標準〕と</t>
  </si>
  <si>
    <t>時間・日付を入力すると, 自動的に</t>
  </si>
  <si>
    <t>書式が変わる。</t>
  </si>
  <si>
    <t>西暦○年○月</t>
  </si>
  <si>
    <t>［赤〕〔=1〕aaa;〔青〕〔=7〕aaa;aaa</t>
  </si>
  <si>
    <t>［日付〕又は〔ﾕｰｻﾞ定義〕を選ぶと　種類欄に各種の表示形式</t>
  </si>
  <si>
    <t>yyyy/m/d(aaaa)</t>
  </si>
  <si>
    <t>yyyy/mm/dd</t>
  </si>
  <si>
    <t>d</t>
  </si>
  <si>
    <t>m</t>
  </si>
  <si>
    <t>①</t>
  </si>
  <si>
    <t>日付</t>
  </si>
  <si>
    <t>セルの書式設定で各種形式で表示できる</t>
  </si>
  <si>
    <t>②</t>
  </si>
  <si>
    <t>時刻</t>
  </si>
  <si>
    <t>１　　日(ｼﾘｱﾙ値=1)</t>
  </si>
  <si>
    <t>0:00(=24:00)</t>
  </si>
  <si>
    <t>1時間=1/24=0.04166667</t>
  </si>
  <si>
    <t>1分=1時間/60=1/24/60=0.00069444</t>
  </si>
  <si>
    <t>○時○分</t>
  </si>
  <si>
    <t>h:mm AM/PM</t>
  </si>
  <si>
    <t xml:space="preserve">h:mm </t>
  </si>
  <si>
    <t>○:○</t>
  </si>
  <si>
    <t xml:space="preserve">〔h〕:mm </t>
  </si>
  <si>
    <t>現在の○年○月○日 ○時○分</t>
  </si>
  <si>
    <t>現在の ○時○分</t>
  </si>
  <si>
    <t>今日の○年○月○日</t>
  </si>
  <si>
    <t>TODAY()</t>
  </si>
  <si>
    <t>NOW()</t>
  </si>
  <si>
    <t>時間表示</t>
  </si>
  <si>
    <t>今日の日付をあらわすのは, TODAY()という時間関数を使う</t>
  </si>
  <si>
    <t>今日の現在の時間は, NOW()という時間関数を使う</t>
  </si>
  <si>
    <t>2．</t>
  </si>
  <si>
    <t>一般計算　と　時間計算</t>
  </si>
  <si>
    <t>注意点</t>
  </si>
  <si>
    <t>セルに時間を入力して時間表示に</t>
  </si>
  <si>
    <t>変わった後,  セルをDELETEで</t>
  </si>
  <si>
    <t>削除しても時間書式は残ったまま</t>
  </si>
  <si>
    <t>である。　このセルに新たに数値</t>
  </si>
  <si>
    <t>を入力すると, 時間表示になる。</t>
  </si>
  <si>
    <t>(例)  9:00を入力</t>
  </si>
  <si>
    <t>　　　　　　↓</t>
  </si>
  <si>
    <t>DELETEで表示削除</t>
  </si>
  <si>
    <t>数値 5.3を入力すると</t>
  </si>
  <si>
    <t>7:12という時間表示になる</t>
  </si>
  <si>
    <t>一般数値</t>
  </si>
  <si>
    <t>時間数値</t>
  </si>
  <si>
    <t>就業時間(時間数へ変換)</t>
  </si>
  <si>
    <t>4/1勤務時間</t>
  </si>
  <si>
    <t>4/5勤務時間</t>
  </si>
  <si>
    <t>合計</t>
  </si>
  <si>
    <t>時間数</t>
  </si>
  <si>
    <t xml:space="preserve">            各セル上で　クリック →セル上で右クリック</t>
  </si>
  <si>
    <t>　日付の表示操作と同じ要領で, いろいろな形式で時間表示をしてみよう。</t>
  </si>
  <si>
    <t>計算は基本的に数値をもとに行われる。</t>
  </si>
  <si>
    <t>○ 一般計算</t>
  </si>
  <si>
    <t>加算をしてみる</t>
  </si>
  <si>
    <t>24:00を超えると0:00になる</t>
  </si>
  <si>
    <t>しかし,ｼﾘｱﾙ値は1日を超えた数値となっている</t>
  </si>
  <si>
    <t>書式設定で ［h］：mmとする</t>
  </si>
  <si>
    <r>
      <t xml:space="preserve">○ </t>
    </r>
    <r>
      <rPr>
        <b/>
        <sz val="11"/>
        <rFont val="ＭＳ Ｐゴシック"/>
        <family val="0"/>
      </rPr>
      <t>時刻計算</t>
    </r>
    <r>
      <rPr>
        <sz val="11"/>
        <rFont val="ＭＳ Ｐゴシック"/>
        <family val="0"/>
      </rPr>
      <t>・・時間はｼﾘｱﾙ数値で計算されている</t>
    </r>
  </si>
  <si>
    <t>下の表に入力して下さい</t>
  </si>
  <si>
    <t>このように</t>
  </si>
  <si>
    <t xml:space="preserve">  ・一般数値行のセル　　　　　を選択し書式設定→表示形式→ﾕｰｻﾞ定義→［0.00］にする</t>
  </si>
  <si>
    <t>　・時間数行のセル　　  　　 　を選択し書式設定→表示形式→ﾕｰｻﾞ定義→［h］：mmにする</t>
  </si>
  <si>
    <t>　・時間数値行のセル　　　　　を選択し, 書式設定→表示形式→ﾕｰｻﾞ定義→〔0.00〕にする</t>
  </si>
  <si>
    <r>
      <t xml:space="preserve">○ </t>
    </r>
    <r>
      <rPr>
        <b/>
        <sz val="11"/>
        <rFont val="ＭＳ Ｐゴシック"/>
        <family val="0"/>
      </rPr>
      <t>時間数</t>
    </r>
    <r>
      <rPr>
        <sz val="11"/>
        <rFont val="ＭＳ Ｐゴシック"/>
        <family val="0"/>
      </rPr>
      <t>・・東京からロスまで飛行機で何時間かかるかなどの時間数を表示する</t>
    </r>
  </si>
  <si>
    <t>　　合　計</t>
  </si>
  <si>
    <r>
      <t xml:space="preserve">○ </t>
    </r>
    <r>
      <rPr>
        <b/>
        <sz val="11"/>
        <rFont val="ＭＳ Ｐゴシック"/>
        <family val="0"/>
      </rPr>
      <t>時間数値</t>
    </r>
    <r>
      <rPr>
        <sz val="11"/>
        <rFont val="ＭＳ Ｐゴシック"/>
        <family val="0"/>
      </rPr>
      <t>・・東京からロスまで飛行機で何時間かかるかの時間小数点数値で表示する</t>
    </r>
  </si>
  <si>
    <t>10.45</t>
  </si>
  <si>
    <t>10:45</t>
  </si>
  <si>
    <t>=C166*24</t>
  </si>
  <si>
    <t>=D166*24</t>
  </si>
  <si>
    <t>=C164+D164</t>
  </si>
  <si>
    <t>=C166+D166</t>
  </si>
  <si>
    <t>=C168+D168</t>
  </si>
  <si>
    <t>数値</t>
  </si>
  <si>
    <t>時給</t>
  </si>
  <si>
    <t>支払い金額</t>
  </si>
  <si>
    <t>正解</t>
  </si>
  <si>
    <t>勤務管理等 時間単位で支払い額を算出</t>
  </si>
  <si>
    <t xml:space="preserve">する場合は, 金額計算の時, </t>
  </si>
  <si>
    <t>時間数値×金額　としなければならない。</t>
  </si>
  <si>
    <t>3．</t>
  </si>
  <si>
    <t>一般数値～時間数～時間数値　の変換</t>
  </si>
  <si>
    <t>一般数値を時間へ変換</t>
  </si>
  <si>
    <t>をセルに入力する</t>
  </si>
  <si>
    <t>時間を時間数値へ変換</t>
  </si>
  <si>
    <t>書式設定</t>
  </si>
  <si>
    <t>ﾕｰｻﾞ定義 ［h］：mm</t>
  </si>
  <si>
    <t>ﾕｰｻﾞ定義 ［0.00］</t>
  </si>
  <si>
    <t>TIME()関数とは?</t>
  </si>
  <si>
    <t>数値を時間表示にする関数式です。</t>
  </si>
  <si>
    <t>TIME(時間にする数値, 分にする数値, 秒にする数値)</t>
  </si>
  <si>
    <t xml:space="preserve">          10.45-10=0.45</t>
  </si>
  <si>
    <r>
      <t xml:space="preserve">           10.45の整数値=</t>
    </r>
    <r>
      <rPr>
        <sz val="10"/>
        <color indexed="10"/>
        <rFont val="ＭＳ Ｐゴシック"/>
        <family val="3"/>
      </rPr>
      <t>10</t>
    </r>
  </si>
  <si>
    <r>
      <t xml:space="preserve">            0.45*100=</t>
    </r>
    <r>
      <rPr>
        <sz val="10"/>
        <color indexed="10"/>
        <rFont val="ＭＳ Ｐゴシック"/>
        <family val="3"/>
      </rPr>
      <t>45</t>
    </r>
  </si>
  <si>
    <r>
      <t xml:space="preserve">秒はなしで </t>
    </r>
    <r>
      <rPr>
        <sz val="10"/>
        <color indexed="10"/>
        <rFont val="ＭＳ Ｐゴシック"/>
        <family val="3"/>
      </rPr>
      <t>0</t>
    </r>
    <r>
      <rPr>
        <sz val="10"/>
        <rFont val="ＭＳ Ｐゴシック"/>
        <family val="3"/>
      </rPr>
      <t>とおく</t>
    </r>
  </si>
  <si>
    <t>流速</t>
  </si>
  <si>
    <t>m/s</t>
  </si>
  <si>
    <t>4．</t>
  </si>
  <si>
    <t>勤務管理表で　［入力と計算例］を確認する</t>
  </si>
  <si>
    <t>合計(単位:m)</t>
  </si>
  <si>
    <t>合計(単位：m)</t>
  </si>
  <si>
    <t>水の流れを時間の経過で追ってみよう！</t>
  </si>
  <si>
    <t>サイフォンとは, 隙間のない管を利用して、液体をある地点から目的地まで</t>
  </si>
  <si>
    <t xml:space="preserve">                     この液体を導くメカニズムをサイフォンの原理といいます。</t>
  </si>
  <si>
    <t>○　大規模な例　　ダムのサイフォン式放流路</t>
  </si>
  <si>
    <t>サイフォン流れ（別ｼｰﾄ参照）</t>
  </si>
  <si>
    <t>　　　------------------→</t>
  </si>
  <si>
    <t xml:space="preserve">    (別シート参照)</t>
  </si>
  <si>
    <t>　　　　ｻｲﾌｫﾝ式</t>
  </si>
  <si>
    <t>ﾄﾞﾘｯﾌﾟ式</t>
  </si>
  <si>
    <t>　　　　　　　ﾊﾟｰｺﾚｰﾀｰ</t>
  </si>
  <si>
    <t>○ｶﾞｿﾘﾝ,灯油移しの「サイフォン式手動ポンプ」</t>
  </si>
  <si>
    <t>・ﾎｰｽのサイフォン流れ</t>
  </si>
  <si>
    <t>サイフォン模式図</t>
  </si>
  <si>
    <t xml:space="preserve">   ○コーヒーメーカー</t>
  </si>
  <si>
    <t xml:space="preserve"> サイフォン利用の身近な例</t>
  </si>
  <si>
    <t>数値表示にするには, 書式設定で［数値］</t>
  </si>
  <si>
    <t>　　に変更する</t>
  </si>
  <si>
    <t>なっている。</t>
  </si>
  <si>
    <t xml:space="preserve">                     途中出発地点より高い地点を通って導く装置のことで</t>
  </si>
  <si>
    <t>排水するのにどれぐらい時間がかかるか</t>
  </si>
  <si>
    <t>見てみよう。</t>
  </si>
  <si>
    <t>　　　　　　時間とともに, 流れを見てみよう</t>
  </si>
  <si>
    <t>=C199*24 とセルに入力</t>
  </si>
  <si>
    <t>=TIME(INT(C185),(C185-INT(C185))*100,0)+INT(C185/24)</t>
  </si>
  <si>
    <t>　　　　　　をよく頭に入れておいて下さい！！</t>
  </si>
  <si>
    <t>バスタブの排水(別ｼｰﾄ参照)</t>
  </si>
  <si>
    <t>以　上</t>
  </si>
  <si>
    <t>　　　　○水洗式トイレ</t>
  </si>
  <si>
    <t>・一般数値</t>
  </si>
  <si>
    <t>(例)</t>
  </si>
  <si>
    <t>意味：　11+20/100</t>
  </si>
  <si>
    <t>Hr</t>
  </si>
  <si>
    <t>書式設定[数値]</t>
  </si>
  <si>
    <r>
      <t>11</t>
    </r>
    <r>
      <rPr>
        <b/>
        <sz val="14"/>
        <rFont val="ＭＳ Ｐゴシック"/>
        <family val="3"/>
      </rPr>
      <t>.</t>
    </r>
    <r>
      <rPr>
        <sz val="14"/>
        <rFont val="ＭＳ Ｐゴシック"/>
        <family val="3"/>
      </rPr>
      <t>20+11</t>
    </r>
    <r>
      <rPr>
        <b/>
        <sz val="14"/>
        <rFont val="ＭＳ Ｐゴシック"/>
        <family val="3"/>
      </rPr>
      <t>.</t>
    </r>
    <r>
      <rPr>
        <sz val="14"/>
        <rFont val="ＭＳ Ｐゴシック"/>
        <family val="3"/>
      </rPr>
      <t>20+11</t>
    </r>
    <r>
      <rPr>
        <b/>
        <sz val="16"/>
        <rFont val="ＭＳ Ｐゴシック"/>
        <family val="3"/>
      </rPr>
      <t>.</t>
    </r>
    <r>
      <rPr>
        <sz val="14"/>
        <rFont val="ＭＳ Ｐゴシック"/>
        <family val="3"/>
      </rPr>
      <t>20=</t>
    </r>
  </si>
  <si>
    <t>書式設定[時刻]</t>
  </si>
  <si>
    <t>　　時刻*24→時間数値</t>
  </si>
  <si>
    <r>
      <t>11</t>
    </r>
    <r>
      <rPr>
        <b/>
        <sz val="14"/>
        <rFont val="ＭＳ Ｐゴシック"/>
        <family val="3"/>
      </rPr>
      <t>.</t>
    </r>
    <r>
      <rPr>
        <sz val="14"/>
        <rFont val="ＭＳ Ｐゴシック"/>
        <family val="3"/>
      </rPr>
      <t>33+11</t>
    </r>
    <r>
      <rPr>
        <b/>
        <sz val="14"/>
        <rFont val="ＭＳ Ｐゴシック"/>
        <family val="3"/>
      </rPr>
      <t>.</t>
    </r>
    <r>
      <rPr>
        <sz val="14"/>
        <rFont val="ＭＳ Ｐゴシック"/>
        <family val="3"/>
      </rPr>
      <t>33+11</t>
    </r>
    <r>
      <rPr>
        <b/>
        <sz val="14"/>
        <rFont val="ＭＳ Ｐゴシック"/>
        <family val="3"/>
      </rPr>
      <t>.</t>
    </r>
    <r>
      <rPr>
        <sz val="14"/>
        <rFont val="ＭＳ Ｐゴシック"/>
        <family val="3"/>
      </rPr>
      <t>33=</t>
    </r>
  </si>
  <si>
    <t>書式設定[h]:mm</t>
  </si>
  <si>
    <t>←書式でh:mmが設定されていると</t>
  </si>
  <si>
    <t>パソコンの演算速度計測</t>
  </si>
  <si>
    <t>で　N回繰り返す時間を計る</t>
  </si>
  <si>
    <t>所要時間</t>
  </si>
  <si>
    <t>**時間数を時間数値へ変換して下さい。</t>
  </si>
  <si>
    <t>パソコンの演算速度を計測してみよう！</t>
  </si>
  <si>
    <t>5．</t>
  </si>
  <si>
    <t>6．</t>
  </si>
  <si>
    <t>6-1</t>
  </si>
  <si>
    <t>6-2</t>
  </si>
  <si>
    <t>セルの書式設定で時間, 数値設定をマスターする</t>
  </si>
  <si>
    <t>時間：分：秒</t>
  </si>
  <si>
    <t>時刻 12:30</t>
  </si>
  <si>
    <t>=(時間数表示)*24を入力し, Enter</t>
  </si>
  <si>
    <t>高さｴﾈﾙｷﾞｰ</t>
  </si>
  <si>
    <t>INT(C185)</t>
  </si>
  <si>
    <t xml:space="preserve">           C185-INT(C185)</t>
  </si>
  <si>
    <t>20.20</t>
  </si>
  <si>
    <t>20:20</t>
  </si>
  <si>
    <t xml:space="preserve">   これからの説明には</t>
  </si>
  <si>
    <t>時間</t>
  </si>
  <si>
    <t>　　　　パソコン内では時間がつくられている。</t>
  </si>
  <si>
    <t>Do</t>
  </si>
  <si>
    <t>　　　NOW()関数          ： 1900/1/1を起点に現在の時刻が得られる。</t>
  </si>
  <si>
    <t xml:space="preserve">            ｚ＝ｚ＋１</t>
  </si>
  <si>
    <t>ﾐﾘ秒まで得られる</t>
  </si>
  <si>
    <r>
      <t xml:space="preserve">Loop </t>
    </r>
    <r>
      <rPr>
        <sz val="11"/>
        <color indexed="8"/>
        <rFont val="ＭＳ Ｐゴシック"/>
        <family val="3"/>
      </rPr>
      <t xml:space="preserve"> while z&lt;N</t>
    </r>
  </si>
  <si>
    <t>　　　TIME  関数          ： 夜中の0時を起点に時刻が得られ,毎日更新される。</t>
  </si>
  <si>
    <t>秒まで得られる</t>
  </si>
  <si>
    <t>　　　timeGetTIME  関数： ﾊﾟｿｺﾝ起動時を起点に時刻が得られる。</t>
  </si>
  <si>
    <t>繰返し数　N</t>
  </si>
  <si>
    <r>
      <t>　　　</t>
    </r>
    <r>
      <rPr>
        <sz val="12"/>
        <color indexed="8"/>
        <rFont val="ＭＳ Ｐゴシック"/>
        <family val="3"/>
      </rPr>
      <t>これらを使ってﾊﾟｿｺﾝ演算計算をさせてみる。</t>
    </r>
  </si>
  <si>
    <t>NOW関数</t>
  </si>
  <si>
    <t>スタート時刻</t>
  </si>
  <si>
    <t>時：分：秒</t>
  </si>
  <si>
    <t>終了時刻</t>
  </si>
  <si>
    <t>TIME関数</t>
  </si>
  <si>
    <t>timeGetTIME関数</t>
  </si>
  <si>
    <t>【ホースサイフォンの流れ】</t>
  </si>
  <si>
    <t>：50日弱で 0に戻る</t>
  </si>
  <si>
    <t>：１日過ぎると0に戻る</t>
  </si>
  <si>
    <t>・時間数値・・時間を小数値で表したもの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</si>
</sst>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ࠀ"/>
    <numFmt numFmtId="178" formatCode="0_ "/>
    <numFmt numFmtId="179" formatCode="0.0"/>
    <numFmt numFmtId="180" formatCode="0.00_);[Red]\(0.00\)"/>
    <numFmt numFmtId="181" formatCode="0.0000000000000000_);[Red]\(0.0000000000000000\)"/>
    <numFmt numFmtId="182" formatCode="#,##0_);[Red]\(#,##0\)"/>
    <numFmt numFmtId="183" formatCode="0.00000000000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Red]\(#,##0.0\)"/>
    <numFmt numFmtId="190" formatCode="0;_耀"/>
    <numFmt numFmtId="191" formatCode="0.0000000000000_ "/>
    <numFmt numFmtId="192" formatCode="[&lt;=999]000;[&lt;=9999]000\-00;000\-0000"/>
    <numFmt numFmtId="193" formatCode="0_);[Red]\(0\)"/>
    <numFmt numFmtId="194" formatCode="0.0_ ;[Red]\-0.0\ "/>
    <numFmt numFmtId="195" formatCode="0.0_);[Red]\(0.0\)"/>
    <numFmt numFmtId="196" formatCode="[h]&quot;時間&quot;mm&quot;分&quot;"/>
    <numFmt numFmtId="197" formatCode="0.00000_);[Red]\(0.00000\)"/>
    <numFmt numFmtId="198" formatCode="yyyy/m/d;\(&quot;aaa&quot;\)"/>
    <numFmt numFmtId="199" formatCode="[h]:mm"/>
    <numFmt numFmtId="200" formatCode="h:mm;@"/>
    <numFmt numFmtId="201" formatCode="d"/>
    <numFmt numFmtId="202" formatCode="[Red][=1]aaa;[Blue][=7]aaa;aaa"/>
    <numFmt numFmtId="203" formatCode="yyyy/m/d\(aaaa\)"/>
    <numFmt numFmtId="204" formatCode="yyyy/m/d\(aaa\)"/>
    <numFmt numFmtId="205" formatCode="[$-411]ggge&quot;年&quot;m&quot;月&quot;d&quot;日&quot;;@"/>
    <numFmt numFmtId="206" formatCode="yyyy/mm/dd"/>
    <numFmt numFmtId="207" formatCode="[$-F400]h:mm:ss\ AM/PM"/>
    <numFmt numFmtId="208" formatCode="yyyy/m/d;@"/>
    <numFmt numFmtId="209" formatCode="0.0000_);[Red]\(0.0000\)"/>
    <numFmt numFmtId="210" formatCode="0.000_);[Red]\(0.000\)"/>
    <numFmt numFmtId="211" formatCode="0.00_ "/>
    <numFmt numFmtId="212" formatCode="yyyy/m/d\ h:mm;@"/>
    <numFmt numFmtId="213" formatCode="[$-409]yyyy/m/d\ h:mm\ AM/PM;@"/>
    <numFmt numFmtId="214" formatCode="0.0000_ "/>
    <numFmt numFmtId="215" formatCode="d:h:mm"/>
    <numFmt numFmtId="216" formatCode="yyyy/m/d\ h:mm;ss"/>
    <numFmt numFmtId="217" formatCode="yyyy/m/d\ h:mm:ss"/>
    <numFmt numFmtId="218" formatCode="d\ h:mm:ss"/>
    <numFmt numFmtId="219" formatCode="h:mm:ss;@"/>
    <numFmt numFmtId="220" formatCode="h&quot;時&quot;mm&quot;分&quot;ss&quot;秒&quot;;@"/>
    <numFmt numFmtId="221" formatCode="h:mm:ss.00"/>
    <numFmt numFmtId="222" formatCode="0.000_ "/>
    <numFmt numFmtId="223" formatCode="h"/>
    <numFmt numFmtId="224" formatCode="mm:ss.00"/>
  </numFmts>
  <fonts count="49">
    <font>
      <sz val="10"/>
      <name val="ＭＳ Ｐゴシック"/>
      <family val="3"/>
    </font>
    <font>
      <sz val="11"/>
      <name val="ＭＳ Ｐゴシック"/>
      <family val="0"/>
    </font>
    <font>
      <sz val="6"/>
      <name val="ＭＳ Ｐゴシック"/>
      <family val="3"/>
    </font>
    <font>
      <sz val="12"/>
      <name val="ＭＳ Ｐゴシック"/>
      <family val="3"/>
    </font>
    <font>
      <b/>
      <sz val="12"/>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b/>
      <sz val="10"/>
      <color indexed="8"/>
      <name val="ＭＳ Ｐゴシック"/>
      <family val="3"/>
    </font>
    <font>
      <b/>
      <sz val="11"/>
      <name val="ＭＳ Ｐゴシック"/>
      <family val="0"/>
    </font>
    <font>
      <b/>
      <sz val="14"/>
      <name val="ＭＳ Ｐゴシック"/>
      <family val="3"/>
    </font>
    <font>
      <sz val="11"/>
      <color indexed="23"/>
      <name val="ＭＳ Ｐゴシック"/>
      <family val="3"/>
    </font>
    <font>
      <sz val="11"/>
      <color indexed="63"/>
      <name val="ＭＳ Ｐゴシック"/>
      <family val="3"/>
    </font>
    <font>
      <b/>
      <sz val="16"/>
      <name val="ＭＳ Ｐゴシック"/>
      <family val="3"/>
    </font>
    <font>
      <b/>
      <sz val="11"/>
      <color indexed="10"/>
      <name val="ＭＳ Ｐゴシック"/>
      <family val="3"/>
    </font>
    <font>
      <b/>
      <sz val="12"/>
      <color indexed="10"/>
      <name val="ＭＳ Ｐゴシック"/>
      <family val="3"/>
    </font>
    <font>
      <b/>
      <sz val="10"/>
      <name val="ＭＳ Ｐゴシック"/>
      <family val="3"/>
    </font>
    <font>
      <b/>
      <sz val="10"/>
      <color indexed="10"/>
      <name val="ＭＳ Ｐゴシック"/>
      <family val="3"/>
    </font>
    <font>
      <sz val="10"/>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8"/>
      <name val="ＭＳ Ｐゴシック"/>
      <family val="3"/>
    </font>
    <font>
      <b/>
      <sz val="11"/>
      <color indexed="12"/>
      <name val="ＭＳ Ｐゴシック"/>
      <family val="3"/>
    </font>
    <font>
      <b/>
      <sz val="18"/>
      <color indexed="53"/>
      <name val="ＭＳ Ｐゴシック"/>
      <family val="3"/>
    </font>
    <font>
      <b/>
      <sz val="14"/>
      <color indexed="10"/>
      <name val="ＭＳ Ｐゴシック"/>
      <family val="3"/>
    </font>
    <font>
      <b/>
      <sz val="18"/>
      <color indexed="12"/>
      <name val="ＭＳ Ｐゴシック"/>
      <family val="3"/>
    </font>
    <font>
      <b/>
      <sz val="12"/>
      <color indexed="12"/>
      <name val="ＭＳ Ｐゴシック"/>
      <family val="3"/>
    </font>
    <font>
      <sz val="14"/>
      <color indexed="10"/>
      <name val="ＭＳ Ｐゴシック"/>
      <family val="3"/>
    </font>
    <font>
      <b/>
      <sz val="9"/>
      <name val="ＭＳ Ｐゴシック"/>
      <family val="3"/>
    </font>
    <font>
      <i/>
      <sz val="14"/>
      <color indexed="14"/>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hair"/>
      <bottom>
        <color indexed="63"/>
      </bottom>
    </border>
    <border>
      <left style="thin"/>
      <right style="thin"/>
      <top style="hair"/>
      <bottom style="hair"/>
    </border>
    <border>
      <left style="thin"/>
      <right style="thin"/>
      <top>
        <color indexed="63"/>
      </top>
      <bottom>
        <color indexed="63"/>
      </bottom>
    </border>
    <border>
      <left style="double"/>
      <right style="double"/>
      <top style="double"/>
      <bottom style="double"/>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color indexed="63"/>
      </right>
      <top>
        <color indexed="63"/>
      </top>
      <bottom>
        <color indexed="63"/>
      </bottom>
    </border>
    <border>
      <left style="thin"/>
      <right style="thin"/>
      <top style="hair"/>
      <bottom style="thin"/>
    </border>
    <border>
      <left style="thin"/>
      <right style="thin"/>
      <top style="double"/>
      <bottom>
        <color indexed="63"/>
      </bottom>
    </border>
    <border>
      <left style="thin"/>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hair"/>
    </border>
    <border>
      <left style="thin"/>
      <right style="thin"/>
      <top style="thin"/>
      <bottom style="hair"/>
    </border>
    <border>
      <left>
        <color indexed="63"/>
      </left>
      <right style="thin"/>
      <top>
        <color indexed="63"/>
      </top>
      <bottom style="thin"/>
    </border>
    <border>
      <left style="hair"/>
      <right style="hair"/>
      <top style="thin"/>
      <bottom style="hair"/>
    </border>
    <border>
      <left style="hair"/>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medium">
        <color indexed="12"/>
      </left>
      <right style="double">
        <color indexed="12"/>
      </right>
      <top style="medium">
        <color indexed="12"/>
      </top>
      <bottom style="thin"/>
    </border>
    <border>
      <left style="medium">
        <color indexed="12"/>
      </left>
      <right>
        <color indexed="63"/>
      </right>
      <top style="thin"/>
      <bottom style="medium">
        <color indexed="12"/>
      </bottom>
    </border>
    <border>
      <left style="medium">
        <color indexed="10"/>
      </left>
      <right style="medium">
        <color indexed="10"/>
      </right>
      <top style="medium">
        <color indexed="10"/>
      </top>
      <bottom style="medium">
        <color indexed="10"/>
      </bottom>
    </border>
    <border>
      <left style="medium">
        <color indexed="12"/>
      </left>
      <right style="medium">
        <color indexed="12"/>
      </right>
      <top style="medium">
        <color indexed="12"/>
      </top>
      <bottom style="medium">
        <color indexed="12"/>
      </bottom>
    </border>
    <border>
      <left style="medium">
        <color indexed="60"/>
      </left>
      <right style="medium">
        <color indexed="60"/>
      </right>
      <top style="medium">
        <color indexed="60"/>
      </top>
      <bottom style="medium">
        <color indexed="60"/>
      </bottom>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thin"/>
      <top style="hair"/>
      <bottom style="hair"/>
    </border>
    <border>
      <left>
        <color indexed="63"/>
      </left>
      <right style="thin">
        <color indexed="10"/>
      </right>
      <top style="thin">
        <color indexed="10"/>
      </top>
      <bottom style="thin">
        <color indexed="10"/>
      </bottom>
    </border>
    <border>
      <left>
        <color indexed="63"/>
      </left>
      <right>
        <color indexed="63"/>
      </right>
      <top>
        <color indexed="63"/>
      </top>
      <bottom style="thin"/>
    </border>
    <border>
      <left style="medium">
        <color indexed="52"/>
      </left>
      <right style="medium">
        <color indexed="52"/>
      </right>
      <top style="medium">
        <color indexed="52"/>
      </top>
      <bottom style="medium">
        <color indexed="52"/>
      </bottom>
    </border>
    <border>
      <left style="thin"/>
      <right>
        <color indexed="63"/>
      </right>
      <top>
        <color indexed="63"/>
      </top>
      <bottom style="thin"/>
    </border>
    <border>
      <left style="thin"/>
      <right style="mediumDashed"/>
      <top style="mediumDashed"/>
      <bottom style="thin"/>
    </border>
    <border>
      <left style="thin"/>
      <right style="mediumDashed"/>
      <top style="thin"/>
      <bottom style="thin"/>
    </border>
    <border>
      <left style="double"/>
      <right>
        <color indexed="63"/>
      </right>
      <top style="double"/>
      <bottom>
        <color indexed="63"/>
      </bottom>
    </border>
    <border>
      <left>
        <color indexed="63"/>
      </left>
      <right>
        <color indexed="63"/>
      </right>
      <top style="double"/>
      <bottom>
        <color indexed="63"/>
      </bottom>
    </border>
    <border>
      <left style="thin"/>
      <right style="double"/>
      <top style="double"/>
      <bottom style="thin"/>
    </border>
    <border>
      <left style="double"/>
      <right>
        <color indexed="63"/>
      </right>
      <top>
        <color indexed="63"/>
      </top>
      <bottom>
        <color indexed="63"/>
      </bottom>
    </border>
    <border>
      <left style="thin"/>
      <right style="double"/>
      <top style="thin"/>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color indexed="21"/>
      </left>
      <right style="medium">
        <color indexed="21"/>
      </right>
      <top style="medium">
        <color indexed="21"/>
      </top>
      <bottom style="medium">
        <color indexed="21"/>
      </bottom>
    </border>
    <border>
      <left style="thin">
        <color indexed="10"/>
      </left>
      <right>
        <color indexed="63"/>
      </right>
      <top style="thin">
        <color indexed="10"/>
      </top>
      <bottom style="thin">
        <color indexed="10"/>
      </bottom>
    </border>
    <border>
      <left>
        <color indexed="63"/>
      </left>
      <right style="double"/>
      <top style="thin"/>
      <bottom style="thin"/>
    </border>
    <border>
      <left>
        <color indexed="63"/>
      </left>
      <right style="double"/>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color indexed="63"/>
      </bottom>
    </border>
    <border>
      <left>
        <color indexed="63"/>
      </left>
      <right style="double"/>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3"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7" borderId="4" applyNumberFormat="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1" fillId="0" borderId="0">
      <alignment vertical="center"/>
      <protection/>
    </xf>
    <xf numFmtId="0" fontId="1" fillId="0" borderId="0">
      <alignment/>
      <protection/>
    </xf>
    <xf numFmtId="0" fontId="6" fillId="0" borderId="0" applyNumberFormat="0" applyFill="0" applyBorder="0" applyAlignment="0" applyProtection="0"/>
    <xf numFmtId="0" fontId="39" fillId="4" borderId="0" applyNumberFormat="0" applyBorder="0" applyAlignment="0" applyProtection="0"/>
  </cellStyleXfs>
  <cellXfs count="411">
    <xf numFmtId="0" fontId="0" fillId="0" borderId="0" xfId="0" applyAlignment="1">
      <alignment vertical="center"/>
    </xf>
    <xf numFmtId="0" fontId="7" fillId="0" borderId="0" xfId="62" applyFont="1">
      <alignment vertical="center"/>
      <protection/>
    </xf>
    <xf numFmtId="0" fontId="1" fillId="0" borderId="10" xfId="0" applyFont="1" applyBorder="1" applyAlignment="1">
      <alignment horizontal="center" vertical="center"/>
    </xf>
    <xf numFmtId="0" fontId="7" fillId="0" borderId="11" xfId="62" applyFont="1" applyFill="1" applyBorder="1" applyAlignment="1">
      <alignment horizontal="center" vertical="center"/>
      <protection/>
    </xf>
    <xf numFmtId="0" fontId="11" fillId="0" borderId="12" xfId="62" applyFont="1" applyFill="1" applyBorder="1" applyAlignment="1">
      <alignment horizontal="center" vertical="center"/>
      <protection/>
    </xf>
    <xf numFmtId="0" fontId="11" fillId="0" borderId="12" xfId="62" applyFont="1" applyBorder="1" applyAlignment="1">
      <alignment horizontal="center" vertical="center"/>
      <protection/>
    </xf>
    <xf numFmtId="0" fontId="11" fillId="0" borderId="13" xfId="62" applyFont="1" applyFill="1" applyBorder="1" applyAlignment="1">
      <alignment horizontal="center" vertical="center"/>
      <protection/>
    </xf>
    <xf numFmtId="0" fontId="11" fillId="0" borderId="14" xfId="62" applyFont="1" applyBorder="1" applyAlignment="1">
      <alignment horizontal="center" vertical="center"/>
      <protection/>
    </xf>
    <xf numFmtId="0" fontId="7" fillId="0" borderId="0" xfId="62" applyFont="1" applyFill="1" applyBorder="1" applyAlignment="1">
      <alignment horizontal="center" vertical="center"/>
      <protection/>
    </xf>
    <xf numFmtId="0" fontId="7" fillId="0" borderId="15" xfId="62" applyFont="1" applyBorder="1" applyAlignment="1">
      <alignment horizontal="center" vertical="center"/>
      <protection/>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11" fillId="0" borderId="0" xfId="62" applyFont="1" applyAlignment="1">
      <alignment horizontal="right" vertical="center"/>
      <protection/>
    </xf>
    <xf numFmtId="0" fontId="7" fillId="0" borderId="17" xfId="62" applyFont="1" applyFill="1" applyBorder="1" applyAlignment="1">
      <alignment horizontal="right" vertical="center"/>
      <protection/>
    </xf>
    <xf numFmtId="0" fontId="0" fillId="0" borderId="0" xfId="0" applyAlignment="1">
      <alignment horizontal="right" vertical="center"/>
    </xf>
    <xf numFmtId="0" fontId="13" fillId="0" borderId="0" xfId="62" applyFont="1" applyAlignment="1">
      <alignment horizontal="right" vertical="center"/>
      <protection/>
    </xf>
    <xf numFmtId="0" fontId="13" fillId="0" borderId="16" xfId="62" applyFont="1" applyBorder="1" applyAlignment="1">
      <alignment horizontal="center" vertical="center"/>
      <protection/>
    </xf>
    <xf numFmtId="0" fontId="13" fillId="0" borderId="16" xfId="62" applyFont="1" applyFill="1" applyBorder="1" applyAlignment="1">
      <alignment horizontal="center" vertical="center"/>
      <protection/>
    </xf>
    <xf numFmtId="0" fontId="11" fillId="0" borderId="18" xfId="62" applyFont="1" applyBorder="1" applyAlignment="1">
      <alignment horizontal="center" vertical="center"/>
      <protection/>
    </xf>
    <xf numFmtId="0" fontId="11" fillId="0" borderId="19" xfId="62" applyFont="1" applyFill="1" applyBorder="1" applyAlignment="1">
      <alignment horizontal="center" vertical="center"/>
      <protection/>
    </xf>
    <xf numFmtId="0" fontId="11" fillId="24" borderId="15" xfId="62" applyFont="1" applyFill="1" applyBorder="1" applyAlignment="1">
      <alignment horizontal="center" vertical="center" wrapText="1"/>
      <protection/>
    </xf>
    <xf numFmtId="0" fontId="7" fillId="0" borderId="0" xfId="62" applyFont="1" applyFill="1" applyBorder="1" applyAlignment="1">
      <alignment horizontal="left" vertical="center"/>
      <protection/>
    </xf>
    <xf numFmtId="0" fontId="7" fillId="0" borderId="20" xfId="62" applyFont="1" applyFill="1" applyBorder="1" applyAlignment="1">
      <alignment horizontal="center" vertical="center"/>
      <protection/>
    </xf>
    <xf numFmtId="178" fontId="10" fillId="0" borderId="21" xfId="62" applyNumberFormat="1" applyFont="1" applyFill="1" applyBorder="1" applyAlignment="1">
      <alignment vertical="center"/>
      <protection/>
    </xf>
    <xf numFmtId="176" fontId="11" fillId="0" borderId="15" xfId="62" applyNumberFormat="1" applyFont="1" applyFill="1" applyBorder="1" applyAlignment="1">
      <alignment horizontal="center" vertical="center"/>
      <protection/>
    </xf>
    <xf numFmtId="176" fontId="11" fillId="0" borderId="19" xfId="62" applyNumberFormat="1" applyFont="1" applyFill="1" applyBorder="1" applyAlignment="1">
      <alignment horizontal="center" vertical="center"/>
      <protection/>
    </xf>
    <xf numFmtId="176" fontId="11" fillId="0" borderId="19" xfId="62" applyNumberFormat="1" applyFont="1" applyBorder="1" applyAlignment="1">
      <alignment horizontal="center" vertical="center"/>
      <protection/>
    </xf>
    <xf numFmtId="176" fontId="1" fillId="0" borderId="22"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3" xfId="0" applyNumberFormat="1" applyFont="1" applyBorder="1" applyAlignment="1">
      <alignment horizontal="center" vertical="center"/>
    </xf>
    <xf numFmtId="0" fontId="1" fillId="0" borderId="24" xfId="0" applyFont="1" applyBorder="1" applyAlignment="1">
      <alignment horizontal="center" vertical="center"/>
    </xf>
    <xf numFmtId="0" fontId="11" fillId="0" borderId="15" xfId="62" applyFont="1" applyFill="1" applyBorder="1" applyAlignment="1">
      <alignment horizontal="center" vertical="center"/>
      <protection/>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0" fillId="0" borderId="0" xfId="0" applyBorder="1" applyAlignment="1">
      <alignment vertical="center"/>
    </xf>
    <xf numFmtId="0" fontId="7" fillId="0" borderId="25" xfId="62" applyFont="1" applyFill="1" applyBorder="1" applyAlignment="1">
      <alignment horizontal="center" vertical="center"/>
      <protection/>
    </xf>
    <xf numFmtId="0" fontId="7" fillId="0" borderId="25" xfId="62" applyFont="1" applyFill="1" applyBorder="1" applyAlignment="1">
      <alignment horizontal="right" vertical="center"/>
      <protection/>
    </xf>
    <xf numFmtId="0" fontId="0" fillId="0" borderId="25" xfId="0" applyBorder="1" applyAlignment="1">
      <alignment vertical="center"/>
    </xf>
    <xf numFmtId="0" fontId="9" fillId="0" borderId="0" xfId="62" applyFont="1" applyFill="1" applyBorder="1" applyAlignment="1">
      <alignment horizontal="center" vertical="center"/>
      <protection/>
    </xf>
    <xf numFmtId="195" fontId="1" fillId="0" borderId="0" xfId="0" applyNumberFormat="1" applyFont="1" applyBorder="1" applyAlignment="1">
      <alignment vertical="center"/>
    </xf>
    <xf numFmtId="0" fontId="11" fillId="0" borderId="0" xfId="62" applyFont="1" applyBorder="1" applyAlignment="1">
      <alignment horizontal="center" vertical="center"/>
      <protection/>
    </xf>
    <xf numFmtId="0" fontId="15" fillId="0" borderId="19" xfId="0" applyFont="1" applyBorder="1" applyAlignment="1">
      <alignment horizontal="center" vertical="center"/>
    </xf>
    <xf numFmtId="0" fontId="13" fillId="0" borderId="19" xfId="62" applyFont="1" applyFill="1" applyBorder="1" applyAlignment="1">
      <alignment horizontal="center" vertical="center"/>
      <protection/>
    </xf>
    <xf numFmtId="176" fontId="1" fillId="0" borderId="0" xfId="0" applyNumberFormat="1" applyFont="1" applyBorder="1" applyAlignment="1">
      <alignment horizontal="center" vertical="center"/>
    </xf>
    <xf numFmtId="0" fontId="4" fillId="0" borderId="0" xfId="0" applyFont="1" applyAlignment="1">
      <alignment vertical="center"/>
    </xf>
    <xf numFmtId="176" fontId="11" fillId="0" borderId="26" xfId="62" applyNumberFormat="1" applyFont="1" applyFill="1" applyBorder="1" applyAlignment="1">
      <alignment horizontal="center" vertical="center"/>
      <protection/>
    </xf>
    <xf numFmtId="0" fontId="3" fillId="0" borderId="0" xfId="0" applyFont="1" applyBorder="1" applyAlignment="1">
      <alignment vertical="center"/>
    </xf>
    <xf numFmtId="176" fontId="11" fillId="0" borderId="23" xfId="62" applyNumberFormat="1" applyFont="1" applyFill="1" applyBorder="1" applyAlignment="1">
      <alignment horizontal="center" vertical="center"/>
      <protection/>
    </xf>
    <xf numFmtId="176" fontId="11" fillId="0" borderId="0" xfId="62" applyNumberFormat="1" applyFont="1" applyFill="1" applyBorder="1" applyAlignment="1">
      <alignment horizontal="center" vertical="center"/>
      <protection/>
    </xf>
    <xf numFmtId="0" fontId="1" fillId="0" borderId="0" xfId="0" applyFont="1" applyBorder="1" applyAlignment="1">
      <alignment horizontal="center" vertical="center"/>
    </xf>
    <xf numFmtId="0" fontId="15" fillId="0" borderId="23" xfId="0" applyFont="1" applyBorder="1" applyAlignment="1">
      <alignment horizontal="center" vertical="center"/>
    </xf>
    <xf numFmtId="195" fontId="11" fillId="0" borderId="0" xfId="62" applyNumberFormat="1" applyFont="1" applyFill="1" applyBorder="1" applyAlignment="1">
      <alignment horizontal="right" vertical="center"/>
      <protection/>
    </xf>
    <xf numFmtId="0" fontId="1" fillId="0" borderId="0" xfId="0" applyNumberFormat="1" applyFont="1" applyBorder="1" applyAlignment="1">
      <alignment vertical="center"/>
    </xf>
    <xf numFmtId="0" fontId="7" fillId="0" borderId="27" xfId="62" applyFont="1" applyFill="1" applyBorder="1" applyAlignment="1">
      <alignment horizontal="center" vertical="center"/>
      <protection/>
    </xf>
    <xf numFmtId="176" fontId="1" fillId="0" borderId="26" xfId="0" applyNumberFormat="1" applyFont="1" applyBorder="1" applyAlignment="1">
      <alignment horizontal="center" vertical="center"/>
    </xf>
    <xf numFmtId="0" fontId="11" fillId="0" borderId="28" xfId="62" applyFont="1" applyFill="1" applyBorder="1" applyAlignment="1">
      <alignment horizontal="center" vertical="center"/>
      <protection/>
    </xf>
    <xf numFmtId="0" fontId="11" fillId="0" borderId="0" xfId="62" applyFont="1" applyFill="1" applyBorder="1" applyAlignment="1">
      <alignment horizontal="center" vertical="center"/>
      <protection/>
    </xf>
    <xf numFmtId="195" fontId="1" fillId="0" borderId="0" xfId="0" applyNumberFormat="1" applyFont="1" applyBorder="1" applyAlignment="1">
      <alignment horizontal="center" vertical="center"/>
    </xf>
    <xf numFmtId="0" fontId="14" fillId="0" borderId="16" xfId="62" applyFont="1" applyBorder="1" applyAlignment="1">
      <alignment horizontal="center" vertical="center"/>
      <protection/>
    </xf>
    <xf numFmtId="0" fontId="14" fillId="0" borderId="16" xfId="62" applyFont="1" applyFill="1" applyBorder="1" applyAlignment="1">
      <alignment horizontal="center" vertical="center"/>
      <protection/>
    </xf>
    <xf numFmtId="0" fontId="14" fillId="0" borderId="0" xfId="62" applyFont="1" applyAlignment="1">
      <alignment horizontal="right" vertical="center"/>
      <protection/>
    </xf>
    <xf numFmtId="178" fontId="11" fillId="0" borderId="0" xfId="62" applyNumberFormat="1" applyFont="1" applyFill="1" applyBorder="1" applyAlignment="1">
      <alignment horizontal="center" vertical="center"/>
      <protection/>
    </xf>
    <xf numFmtId="0" fontId="8" fillId="0" borderId="0" xfId="62" applyFont="1" applyBorder="1" applyAlignment="1">
      <alignment horizontal="right" vertical="center"/>
      <protection/>
    </xf>
    <xf numFmtId="0" fontId="3" fillId="0" borderId="29" xfId="0"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176" fontId="3" fillId="0" borderId="33" xfId="0" applyNumberFormat="1" applyFont="1" applyBorder="1" applyAlignment="1">
      <alignment horizontal="center" vertical="center"/>
    </xf>
    <xf numFmtId="176" fontId="3" fillId="0" borderId="34" xfId="0" applyNumberFormat="1" applyFont="1" applyBorder="1" applyAlignment="1">
      <alignment horizontal="center" vertical="center"/>
    </xf>
    <xf numFmtId="0" fontId="3" fillId="0" borderId="35"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37" xfId="0" applyNumberFormat="1"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lignment vertical="center" shrinkToFit="1"/>
    </xf>
    <xf numFmtId="0" fontId="0" fillId="0" borderId="24" xfId="0" applyBorder="1" applyAlignment="1">
      <alignment vertical="center" shrinkToFit="1"/>
    </xf>
    <xf numFmtId="0" fontId="0" fillId="0" borderId="45" xfId="0" applyBorder="1" applyAlignment="1">
      <alignment vertical="center" shrinkToFit="1"/>
    </xf>
    <xf numFmtId="195" fontId="11" fillId="0" borderId="11" xfId="62" applyNumberFormat="1" applyFont="1" applyFill="1" applyBorder="1" applyAlignment="1">
      <alignment vertical="center"/>
      <protection/>
    </xf>
    <xf numFmtId="0" fontId="16" fillId="25" borderId="0" xfId="65" applyFont="1" applyFill="1" applyBorder="1" applyAlignment="1" applyProtection="1">
      <alignment/>
      <protection hidden="1"/>
    </xf>
    <xf numFmtId="0" fontId="1" fillId="25" borderId="0" xfId="65" applyFill="1" applyProtection="1">
      <alignment/>
      <protection hidden="1"/>
    </xf>
    <xf numFmtId="0" fontId="1" fillId="0" borderId="0" xfId="65" applyFill="1" applyProtection="1">
      <alignment/>
      <protection hidden="1"/>
    </xf>
    <xf numFmtId="0" fontId="1" fillId="0" borderId="0" xfId="65" applyFill="1" applyBorder="1" applyProtection="1">
      <alignment/>
      <protection hidden="1"/>
    </xf>
    <xf numFmtId="0" fontId="17" fillId="0" borderId="0" xfId="65" applyFont="1" applyFill="1" applyBorder="1" applyAlignment="1" applyProtection="1">
      <alignment horizontal="center"/>
      <protection hidden="1"/>
    </xf>
    <xf numFmtId="0" fontId="12" fillId="0" borderId="0" xfId="65" applyFont="1" applyFill="1" applyBorder="1" applyAlignment="1" applyProtection="1">
      <alignment horizontal="left"/>
      <protection hidden="1"/>
    </xf>
    <xf numFmtId="0" fontId="1" fillId="0" borderId="0" xfId="65" applyFill="1" applyBorder="1" applyAlignment="1" applyProtection="1">
      <alignment/>
      <protection hidden="1"/>
    </xf>
    <xf numFmtId="20" fontId="1" fillId="0" borderId="0" xfId="65" applyNumberFormat="1" applyFill="1" applyBorder="1" applyProtection="1">
      <alignment/>
      <protection hidden="1"/>
    </xf>
    <xf numFmtId="199" fontId="1" fillId="0" borderId="0" xfId="65" applyNumberFormat="1" applyFill="1" applyBorder="1" applyAlignment="1" applyProtection="1">
      <alignment/>
      <protection hidden="1"/>
    </xf>
    <xf numFmtId="199" fontId="0" fillId="0" borderId="0" xfId="0" applyNumberFormat="1" applyFill="1" applyAlignment="1">
      <alignment vertical="center"/>
    </xf>
    <xf numFmtId="0" fontId="15" fillId="0" borderId="0" xfId="65" applyFont="1" applyFill="1" applyBorder="1" applyAlignment="1" applyProtection="1">
      <alignment/>
      <protection hidden="1"/>
    </xf>
    <xf numFmtId="180" fontId="0" fillId="0" borderId="0" xfId="0" applyNumberFormat="1" applyFill="1" applyAlignment="1">
      <alignment vertical="center"/>
    </xf>
    <xf numFmtId="199" fontId="1" fillId="0" borderId="0" xfId="65" applyNumberFormat="1" applyFill="1" applyBorder="1" applyProtection="1">
      <alignment/>
      <protection hidden="1"/>
    </xf>
    <xf numFmtId="200" fontId="1" fillId="0" borderId="0" xfId="65" applyNumberFormat="1" applyFill="1" applyBorder="1" applyProtection="1">
      <alignment/>
      <protection hidden="1"/>
    </xf>
    <xf numFmtId="14" fontId="1" fillId="0" borderId="0" xfId="65" applyNumberFormat="1" applyFill="1" applyBorder="1" applyAlignment="1" applyProtection="1">
      <alignment/>
      <protection hidden="1"/>
    </xf>
    <xf numFmtId="6" fontId="15" fillId="0" borderId="0" xfId="65" applyNumberFormat="1" applyFont="1" applyFill="1" applyBorder="1" applyAlignment="1" applyProtection="1">
      <alignment horizontal="center"/>
      <protection hidden="1"/>
    </xf>
    <xf numFmtId="14" fontId="1" fillId="0" borderId="0" xfId="65" applyNumberFormat="1" applyFont="1" applyFill="1" applyBorder="1" applyAlignment="1" applyProtection="1">
      <alignment horizontal="center"/>
      <protection hidden="1"/>
    </xf>
    <xf numFmtId="0" fontId="1" fillId="0" borderId="0" xfId="65" applyFill="1" applyBorder="1" applyAlignment="1" applyProtection="1">
      <alignment horizontal="center"/>
      <protection hidden="1"/>
    </xf>
    <xf numFmtId="0" fontId="1" fillId="21" borderId="23" xfId="65" applyFont="1" applyFill="1" applyBorder="1" applyAlignment="1" applyProtection="1">
      <alignment horizontal="center"/>
      <protection hidden="1"/>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201" fontId="3" fillId="25" borderId="47" xfId="65" applyNumberFormat="1" applyFont="1" applyFill="1" applyBorder="1" applyProtection="1">
      <alignment/>
      <protection hidden="1"/>
    </xf>
    <xf numFmtId="202" fontId="1" fillId="25" borderId="40" xfId="65" applyNumberFormat="1" applyFont="1" applyFill="1" applyBorder="1" applyAlignment="1" applyProtection="1">
      <alignment horizontal="center" vertical="center"/>
      <protection hidden="1"/>
    </xf>
    <xf numFmtId="2" fontId="1" fillId="26" borderId="48" xfId="65" applyNumberFormat="1" applyFill="1" applyBorder="1" applyProtection="1">
      <alignment/>
      <protection locked="0"/>
    </xf>
    <xf numFmtId="201" fontId="3" fillId="25" borderId="12" xfId="65" applyNumberFormat="1" applyFont="1" applyFill="1" applyBorder="1" applyProtection="1">
      <alignment/>
      <protection hidden="1"/>
    </xf>
    <xf numFmtId="202" fontId="1" fillId="25" borderId="31" xfId="65" applyNumberFormat="1" applyFont="1" applyFill="1" applyBorder="1" applyAlignment="1" applyProtection="1">
      <alignment horizontal="center" vertical="center"/>
      <protection hidden="1"/>
    </xf>
    <xf numFmtId="2" fontId="1" fillId="26" borderId="19" xfId="65" applyNumberFormat="1" applyFill="1" applyBorder="1" applyProtection="1">
      <alignment/>
      <protection locked="0"/>
    </xf>
    <xf numFmtId="201" fontId="3" fillId="25" borderId="28" xfId="65" applyNumberFormat="1" applyFont="1" applyFill="1" applyBorder="1" applyProtection="1">
      <alignment/>
      <protection hidden="1"/>
    </xf>
    <xf numFmtId="202" fontId="1" fillId="25" borderId="34" xfId="65" applyNumberFormat="1" applyFont="1" applyFill="1" applyBorder="1" applyAlignment="1" applyProtection="1">
      <alignment horizontal="center" vertical="center"/>
      <protection hidden="1"/>
    </xf>
    <xf numFmtId="2" fontId="1" fillId="26" borderId="26" xfId="65" applyNumberFormat="1" applyFill="1" applyBorder="1" applyProtection="1">
      <alignment/>
      <protection locked="0"/>
    </xf>
    <xf numFmtId="0" fontId="0" fillId="0" borderId="11" xfId="0" applyFill="1" applyBorder="1" applyAlignment="1">
      <alignment vertical="center"/>
    </xf>
    <xf numFmtId="199" fontId="1" fillId="25" borderId="47" xfId="65" applyNumberFormat="1" applyFont="1" applyFill="1" applyBorder="1" applyProtection="1">
      <alignment/>
      <protection hidden="1"/>
    </xf>
    <xf numFmtId="199" fontId="1" fillId="25" borderId="12" xfId="65" applyNumberFormat="1" applyFont="1" applyFill="1" applyBorder="1" applyProtection="1">
      <alignment/>
      <protection hidden="1"/>
    </xf>
    <xf numFmtId="0" fontId="0" fillId="0" borderId="0" xfId="0" applyFill="1" applyAlignment="1">
      <alignment vertical="center"/>
    </xf>
    <xf numFmtId="0" fontId="19" fillId="0" borderId="0" xfId="0" applyFont="1" applyAlignment="1">
      <alignment vertical="center"/>
    </xf>
    <xf numFmtId="0" fontId="3" fillId="0" borderId="0" xfId="0" applyFont="1" applyAlignment="1">
      <alignment vertical="center"/>
    </xf>
    <xf numFmtId="49" fontId="16" fillId="0" borderId="0" xfId="0" applyNumberFormat="1" applyFont="1" applyAlignment="1">
      <alignment horizontal="right" vertical="center"/>
    </xf>
    <xf numFmtId="0" fontId="1" fillId="0" borderId="0" xfId="0" applyNumberFormat="1" applyFont="1" applyAlignment="1">
      <alignment vertical="center"/>
    </xf>
    <xf numFmtId="14" fontId="1" fillId="0" borderId="49" xfId="0" applyNumberFormat="1" applyFont="1" applyBorder="1" applyAlignment="1">
      <alignment vertical="center"/>
    </xf>
    <xf numFmtId="0" fontId="1" fillId="0" borderId="25" xfId="0" applyFont="1" applyBorder="1" applyAlignment="1">
      <alignment vertical="center"/>
    </xf>
    <xf numFmtId="198" fontId="1" fillId="0" borderId="0" xfId="0" applyNumberFormat="1" applyFont="1" applyBorder="1" applyAlignment="1">
      <alignment vertical="center"/>
    </xf>
    <xf numFmtId="204" fontId="0" fillId="0" borderId="0" xfId="0" applyNumberFormat="1" applyAlignment="1">
      <alignment vertical="center"/>
    </xf>
    <xf numFmtId="0" fontId="1" fillId="0" borderId="0" xfId="65" applyFont="1" applyFill="1" applyBorder="1" applyAlignment="1" applyProtection="1">
      <alignment/>
      <protection hidden="1"/>
    </xf>
    <xf numFmtId="0" fontId="0" fillId="0" borderId="0" xfId="0" applyBorder="1" applyAlignment="1">
      <alignment horizontal="center" vertical="center"/>
    </xf>
    <xf numFmtId="0" fontId="4" fillId="4" borderId="24" xfId="0" applyNumberFormat="1" applyFont="1" applyFill="1" applyBorder="1" applyAlignment="1">
      <alignment vertical="center"/>
    </xf>
    <xf numFmtId="14" fontId="1" fillId="0" borderId="44" xfId="0" applyNumberFormat="1" applyFont="1" applyBorder="1" applyAlignment="1">
      <alignment vertical="center"/>
    </xf>
    <xf numFmtId="0" fontId="1" fillId="0" borderId="46" xfId="0" applyFont="1" applyBorder="1" applyAlignment="1">
      <alignment vertical="center"/>
    </xf>
    <xf numFmtId="14" fontId="1" fillId="0" borderId="46" xfId="0" applyNumberFormat="1" applyFont="1" applyBorder="1" applyAlignment="1">
      <alignment vertical="center"/>
    </xf>
    <xf numFmtId="0" fontId="1" fillId="0" borderId="46" xfId="0" applyNumberFormat="1" applyFont="1" applyBorder="1" applyAlignment="1">
      <alignment vertical="center"/>
    </xf>
    <xf numFmtId="14" fontId="1" fillId="0" borderId="24" xfId="0" applyNumberFormat="1"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 fillId="0" borderId="10" xfId="0" applyFont="1" applyBorder="1" applyAlignment="1">
      <alignment vertical="center"/>
    </xf>
    <xf numFmtId="49" fontId="0" fillId="0" borderId="0" xfId="0" applyNumberFormat="1" applyAlignment="1">
      <alignment vertical="center"/>
    </xf>
    <xf numFmtId="0" fontId="1" fillId="0" borderId="0" xfId="0" applyFont="1" applyAlignment="1">
      <alignment vertical="center"/>
    </xf>
    <xf numFmtId="0" fontId="0" fillId="21" borderId="24" xfId="0" applyNumberFormat="1" applyFill="1" applyBorder="1" applyAlignment="1">
      <alignment vertical="center"/>
    </xf>
    <xf numFmtId="200" fontId="0" fillId="21" borderId="24" xfId="0" applyNumberFormat="1" applyFill="1" applyBorder="1" applyAlignment="1">
      <alignment vertical="center"/>
    </xf>
    <xf numFmtId="0" fontId="4"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20" fontId="1" fillId="0" borderId="48" xfId="0" applyNumberFormat="1" applyFont="1" applyBorder="1" applyAlignment="1">
      <alignment horizontal="center" vertical="center"/>
    </xf>
    <xf numFmtId="200" fontId="1" fillId="0" borderId="48" xfId="0" applyNumberFormat="1" applyFont="1" applyBorder="1" applyAlignment="1">
      <alignment horizontal="center" vertical="center"/>
    </xf>
    <xf numFmtId="0" fontId="1" fillId="0" borderId="24" xfId="0" applyNumberFormat="1" applyFont="1" applyBorder="1" applyAlignment="1">
      <alignment horizontal="center" vertical="center"/>
    </xf>
    <xf numFmtId="207" fontId="0" fillId="0" borderId="0" xfId="0" applyNumberFormat="1" applyAlignment="1">
      <alignment vertical="center"/>
    </xf>
    <xf numFmtId="208" fontId="0" fillId="21" borderId="24" xfId="0" applyNumberFormat="1" applyFill="1" applyBorder="1" applyAlignment="1">
      <alignment vertical="center"/>
    </xf>
    <xf numFmtId="200" fontId="0" fillId="0" borderId="0" xfId="0" applyNumberFormat="1" applyFill="1" applyBorder="1" applyAlignment="1">
      <alignment vertical="center"/>
    </xf>
    <xf numFmtId="20" fontId="4" fillId="4" borderId="24" xfId="0" applyNumberFormat="1" applyFont="1" applyFill="1" applyBorder="1" applyAlignment="1" quotePrefix="1">
      <alignment vertical="center"/>
    </xf>
    <xf numFmtId="208" fontId="0" fillId="0" borderId="0" xfId="0" applyNumberFormat="1" applyFill="1" applyBorder="1" applyAlignment="1">
      <alignment vertical="center"/>
    </xf>
    <xf numFmtId="0" fontId="0" fillId="0" borderId="0" xfId="0" applyNumberFormat="1" applyAlignment="1">
      <alignment vertical="center"/>
    </xf>
    <xf numFmtId="0" fontId="0" fillId="0" borderId="0" xfId="0" applyAlignment="1" quotePrefix="1">
      <alignment vertical="center"/>
    </xf>
    <xf numFmtId="0" fontId="0" fillId="0" borderId="0" xfId="0" applyNumberFormat="1" applyAlignment="1" quotePrefix="1">
      <alignment vertical="center"/>
    </xf>
    <xf numFmtId="20" fontId="0" fillId="0" borderId="24" xfId="0" applyNumberFormat="1" applyBorder="1" applyAlignment="1">
      <alignment vertical="center"/>
    </xf>
    <xf numFmtId="20" fontId="0" fillId="0" borderId="0" xfId="0" applyNumberFormat="1" applyBorder="1" applyAlignment="1">
      <alignment vertical="center"/>
    </xf>
    <xf numFmtId="0" fontId="0" fillId="0" borderId="0" xfId="0" applyNumberFormat="1" applyAlignment="1">
      <alignment horizontal="center" vertical="center"/>
    </xf>
    <xf numFmtId="0" fontId="0" fillId="0" borderId="0" xfId="0" applyNumberFormat="1" applyFill="1" applyAlignment="1">
      <alignment vertical="center"/>
    </xf>
    <xf numFmtId="199" fontId="1" fillId="25" borderId="48" xfId="65" applyNumberFormat="1" applyFont="1" applyFill="1" applyBorder="1" applyProtection="1">
      <alignment/>
      <protection hidden="1"/>
    </xf>
    <xf numFmtId="199" fontId="1" fillId="25" borderId="19" xfId="65" applyNumberFormat="1" applyFont="1" applyFill="1" applyBorder="1" applyProtection="1">
      <alignment/>
      <protection hidden="1"/>
    </xf>
    <xf numFmtId="199" fontId="1" fillId="25" borderId="28" xfId="65" applyNumberFormat="1" applyFont="1" applyFill="1" applyBorder="1" applyProtection="1">
      <alignment/>
      <protection hidden="1"/>
    </xf>
    <xf numFmtId="199" fontId="1" fillId="25" borderId="26" xfId="65" applyNumberFormat="1" applyFont="1" applyFill="1" applyBorder="1" applyProtection="1">
      <alignment/>
      <protection hidden="1"/>
    </xf>
    <xf numFmtId="199" fontId="1" fillId="0" borderId="0" xfId="0" applyNumberFormat="1" applyFont="1" applyAlignment="1">
      <alignment vertical="center"/>
    </xf>
    <xf numFmtId="199" fontId="1" fillId="0" borderId="50" xfId="0" applyNumberFormat="1" applyFont="1" applyBorder="1" applyAlignment="1">
      <alignment vertical="center"/>
    </xf>
    <xf numFmtId="199" fontId="1" fillId="0" borderId="51" xfId="0" applyNumberFormat="1" applyFont="1" applyBorder="1" applyAlignment="1">
      <alignment vertical="center"/>
    </xf>
    <xf numFmtId="199" fontId="1" fillId="0" borderId="12" xfId="0" applyNumberFormat="1" applyFont="1" applyBorder="1" applyAlignment="1">
      <alignment vertical="center"/>
    </xf>
    <xf numFmtId="199" fontId="1" fillId="0" borderId="30" xfId="0" applyNumberFormat="1" applyFont="1" applyBorder="1" applyAlignment="1">
      <alignment vertical="center"/>
    </xf>
    <xf numFmtId="199" fontId="1" fillId="0" borderId="52" xfId="0" applyNumberFormat="1" applyFont="1" applyBorder="1" applyAlignment="1">
      <alignment vertical="center"/>
    </xf>
    <xf numFmtId="199" fontId="1" fillId="0" borderId="28" xfId="0" applyNumberFormat="1" applyFont="1" applyBorder="1" applyAlignment="1">
      <alignment vertical="center"/>
    </xf>
    <xf numFmtId="199" fontId="1" fillId="0" borderId="53" xfId="0" applyNumberFormat="1" applyFont="1" applyBorder="1" applyAlignment="1">
      <alignment vertical="center"/>
    </xf>
    <xf numFmtId="199" fontId="1" fillId="0" borderId="54" xfId="0" applyNumberFormat="1" applyFont="1" applyBorder="1" applyAlignment="1">
      <alignment vertical="center"/>
    </xf>
    <xf numFmtId="198" fontId="0" fillId="0" borderId="0" xfId="65" applyNumberFormat="1" applyFont="1" applyFill="1" applyBorder="1" applyAlignment="1" applyProtection="1">
      <alignment horizontal="center"/>
      <protection hidden="1"/>
    </xf>
    <xf numFmtId="199" fontId="1" fillId="7" borderId="21" xfId="0" applyNumberFormat="1" applyFont="1" applyFill="1" applyBorder="1" applyAlignment="1">
      <alignment vertical="center"/>
    </xf>
    <xf numFmtId="0" fontId="0" fillId="0" borderId="0" xfId="0" applyBorder="1" applyAlignment="1">
      <alignment horizontal="right" vertical="center"/>
    </xf>
    <xf numFmtId="0" fontId="1" fillId="0" borderId="21" xfId="0" applyFont="1" applyBorder="1" applyAlignment="1">
      <alignment vertical="center"/>
    </xf>
    <xf numFmtId="0" fontId="0" fillId="26" borderId="55" xfId="0" applyFill="1" applyBorder="1" applyAlignment="1">
      <alignment vertical="center" shrinkToFit="1"/>
    </xf>
    <xf numFmtId="0" fontId="1" fillId="0" borderId="56" xfId="0" applyFont="1" applyFill="1" applyBorder="1" applyAlignment="1">
      <alignment vertical="center"/>
    </xf>
    <xf numFmtId="0" fontId="0" fillId="0" borderId="0" xfId="0" applyNumberFormat="1" applyAlignment="1">
      <alignment horizontal="center" vertical="center" shrinkToFit="1"/>
    </xf>
    <xf numFmtId="49" fontId="0" fillId="0" borderId="0" xfId="0" applyNumberFormat="1" applyFill="1" applyAlignment="1">
      <alignment vertical="center"/>
    </xf>
    <xf numFmtId="49" fontId="1" fillId="0" borderId="24" xfId="65" applyNumberFormat="1" applyFont="1" applyFill="1" applyBorder="1" applyProtection="1">
      <alignment/>
      <protection locked="0"/>
    </xf>
    <xf numFmtId="49" fontId="1" fillId="0" borderId="24" xfId="65" applyNumberFormat="1" applyFont="1" applyFill="1" applyBorder="1" applyAlignment="1" applyProtection="1">
      <alignment horizontal="right" shrinkToFit="1"/>
      <protection locked="0"/>
    </xf>
    <xf numFmtId="49" fontId="1" fillId="0" borderId="10" xfId="0" applyNumberFormat="1" applyFont="1" applyBorder="1" applyAlignment="1">
      <alignment horizontal="right" vertical="center"/>
    </xf>
    <xf numFmtId="200" fontId="22" fillId="0" borderId="0" xfId="0" applyNumberFormat="1" applyFont="1" applyFill="1" applyBorder="1" applyAlignment="1" quotePrefix="1">
      <alignment vertical="center"/>
    </xf>
    <xf numFmtId="20" fontId="4" fillId="0" borderId="0" xfId="0" applyNumberFormat="1" applyFont="1" applyFill="1" applyBorder="1" applyAlignment="1" quotePrefix="1">
      <alignment vertical="center"/>
    </xf>
    <xf numFmtId="200" fontId="0" fillId="0" borderId="0" xfId="0" applyNumberFormat="1" applyAlignment="1">
      <alignment vertical="center"/>
    </xf>
    <xf numFmtId="0" fontId="1" fillId="0" borderId="0" xfId="0" applyFont="1" applyBorder="1" applyAlignment="1">
      <alignment vertical="center"/>
    </xf>
    <xf numFmtId="20" fontId="1" fillId="0" borderId="24" xfId="0" applyNumberFormat="1" applyFont="1" applyBorder="1" applyAlignment="1">
      <alignment vertical="center"/>
    </xf>
    <xf numFmtId="0" fontId="1" fillId="0" borderId="0" xfId="0" applyNumberFormat="1" applyFont="1" applyAlignment="1">
      <alignment horizontal="right" vertical="center"/>
    </xf>
    <xf numFmtId="209" fontId="23" fillId="0" borderId="0" xfId="0" applyNumberFormat="1" applyFont="1" applyAlignment="1">
      <alignment vertical="center"/>
    </xf>
    <xf numFmtId="0" fontId="0" fillId="0" borderId="0" xfId="0" applyFont="1" applyBorder="1" applyAlignment="1">
      <alignment vertical="center"/>
    </xf>
    <xf numFmtId="20" fontId="1" fillId="0" borderId="44" xfId="0" applyNumberFormat="1" applyFont="1" applyBorder="1" applyAlignment="1">
      <alignment vertical="center"/>
    </xf>
    <xf numFmtId="200" fontId="1" fillId="0" borderId="57" xfId="0" applyNumberFormat="1" applyFont="1" applyBorder="1" applyAlignment="1">
      <alignment vertical="center"/>
    </xf>
    <xf numFmtId="199" fontId="1" fillId="0" borderId="0" xfId="0" applyNumberFormat="1" applyFont="1" applyBorder="1" applyAlignment="1">
      <alignment vertical="center"/>
    </xf>
    <xf numFmtId="180" fontId="1" fillId="0" borderId="57" xfId="0" applyNumberFormat="1" applyFont="1" applyBorder="1" applyAlignment="1">
      <alignment vertical="center"/>
    </xf>
    <xf numFmtId="199" fontId="1" fillId="0" borderId="57" xfId="0" applyNumberFormat="1" applyFont="1" applyBorder="1" applyAlignment="1">
      <alignment vertical="center"/>
    </xf>
    <xf numFmtId="209" fontId="0" fillId="0" borderId="0" xfId="0" applyNumberFormat="1" applyFont="1" applyBorder="1" applyAlignment="1">
      <alignment vertical="center"/>
    </xf>
    <xf numFmtId="0" fontId="15" fillId="0" borderId="0" xfId="0" applyNumberFormat="1" applyFont="1" applyAlignment="1">
      <alignment vertical="center"/>
    </xf>
    <xf numFmtId="49" fontId="1" fillId="0" borderId="24" xfId="65" applyNumberFormat="1" applyFont="1" applyFill="1" applyBorder="1" applyAlignment="1" applyProtection="1">
      <alignment horizontal="right"/>
      <protection locked="0"/>
    </xf>
    <xf numFmtId="0" fontId="20" fillId="0" borderId="0" xfId="0" applyNumberFormat="1" applyFont="1" applyAlignment="1">
      <alignment vertical="center"/>
    </xf>
    <xf numFmtId="0" fontId="20" fillId="0" borderId="0" xfId="0" applyNumberFormat="1" applyFont="1" applyAlignment="1">
      <alignment horizontal="center" vertical="center"/>
    </xf>
    <xf numFmtId="6" fontId="1" fillId="0" borderId="0" xfId="65" applyNumberFormat="1" applyFill="1" applyBorder="1" applyAlignment="1" applyProtection="1">
      <alignment horizontal="center"/>
      <protection hidden="1"/>
    </xf>
    <xf numFmtId="0" fontId="1" fillId="0" borderId="0" xfId="65" applyFont="1" applyFill="1" applyBorder="1" applyAlignment="1" applyProtection="1">
      <alignment horizontal="center" vertical="center"/>
      <protection hidden="1"/>
    </xf>
    <xf numFmtId="199" fontId="17" fillId="0" borderId="0" xfId="65" applyNumberFormat="1" applyFont="1" applyFill="1" applyBorder="1" applyAlignment="1" applyProtection="1">
      <alignment horizontal="center"/>
      <protection hidden="1"/>
    </xf>
    <xf numFmtId="199" fontId="1" fillId="0" borderId="58" xfId="65" applyNumberFormat="1" applyFill="1" applyBorder="1" applyProtection="1">
      <alignment/>
      <protection locked="0"/>
    </xf>
    <xf numFmtId="199" fontId="1" fillId="0" borderId="58" xfId="0" applyNumberFormat="1" applyFont="1" applyBorder="1" applyAlignment="1">
      <alignment vertical="center"/>
    </xf>
    <xf numFmtId="2" fontId="1" fillId="0" borderId="59" xfId="65" applyNumberFormat="1" applyFill="1" applyBorder="1" applyProtection="1">
      <alignment/>
      <protection locked="0"/>
    </xf>
    <xf numFmtId="2" fontId="1" fillId="0" borderId="59" xfId="0" applyNumberFormat="1" applyFont="1" applyBorder="1" applyAlignment="1">
      <alignment vertical="center"/>
    </xf>
    <xf numFmtId="2" fontId="1" fillId="0" borderId="57" xfId="65" applyNumberFormat="1" applyFill="1" applyBorder="1" applyProtection="1">
      <alignment/>
      <protection locked="0"/>
    </xf>
    <xf numFmtId="2" fontId="1" fillId="0" borderId="57" xfId="0" applyNumberFormat="1" applyFont="1" applyBorder="1" applyAlignment="1">
      <alignment vertical="center"/>
    </xf>
    <xf numFmtId="56" fontId="0" fillId="0" borderId="0" xfId="0" applyNumberFormat="1" applyAlignment="1">
      <alignment vertical="center"/>
    </xf>
    <xf numFmtId="199" fontId="0" fillId="0" borderId="0" xfId="0" applyNumberForma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5" fontId="1" fillId="0" borderId="0" xfId="0" applyNumberFormat="1" applyFont="1" applyAlignment="1">
      <alignment vertical="center"/>
    </xf>
    <xf numFmtId="5" fontId="1" fillId="0" borderId="57" xfId="0" applyNumberFormat="1" applyFont="1" applyBorder="1" applyAlignment="1">
      <alignment vertical="center"/>
    </xf>
    <xf numFmtId="0" fontId="24" fillId="0" borderId="0" xfId="0" applyFont="1" applyAlignment="1">
      <alignment vertical="center"/>
    </xf>
    <xf numFmtId="0" fontId="23" fillId="0" borderId="0" xfId="0" applyFont="1" applyAlignment="1">
      <alignment vertical="center"/>
    </xf>
    <xf numFmtId="0" fontId="16" fillId="0" borderId="0" xfId="0" applyFont="1" applyAlignment="1">
      <alignment vertical="center"/>
    </xf>
    <xf numFmtId="199" fontId="1" fillId="0" borderId="0" xfId="0" applyNumberFormat="1" applyFont="1" applyFill="1" applyAlignment="1">
      <alignment vertical="center"/>
    </xf>
    <xf numFmtId="180" fontId="0" fillId="0" borderId="0" xfId="0" applyNumberFormat="1" applyFill="1" applyBorder="1" applyAlignment="1">
      <alignment vertical="center"/>
    </xf>
    <xf numFmtId="180" fontId="1" fillId="25" borderId="0" xfId="65" applyNumberFormat="1" applyFont="1" applyFill="1" applyBorder="1" applyProtection="1">
      <alignment/>
      <protection hidden="1"/>
    </xf>
    <xf numFmtId="180" fontId="0" fillId="0" borderId="0" xfId="0" applyNumberFormat="1" applyBorder="1" applyAlignment="1">
      <alignment vertical="center"/>
    </xf>
    <xf numFmtId="0" fontId="0" fillId="0" borderId="0" xfId="0" applyFill="1" applyBorder="1" applyAlignment="1">
      <alignment vertical="center"/>
    </xf>
    <xf numFmtId="199" fontId="1" fillId="0" borderId="0" xfId="0" applyNumberFormat="1" applyFont="1" applyAlignment="1" quotePrefix="1">
      <alignment vertical="center"/>
    </xf>
    <xf numFmtId="0" fontId="0" fillId="26" borderId="60" xfId="0" applyFill="1" applyBorder="1" applyAlignment="1">
      <alignment vertical="center"/>
    </xf>
    <xf numFmtId="0" fontId="0" fillId="26" borderId="61" xfId="0" applyFill="1" applyBorder="1" applyAlignment="1">
      <alignment vertical="center"/>
    </xf>
    <xf numFmtId="0" fontId="0" fillId="26" borderId="62" xfId="0" applyFill="1" applyBorder="1" applyAlignment="1">
      <alignment vertical="center"/>
    </xf>
    <xf numFmtId="0" fontId="3" fillId="26" borderId="63" xfId="0" applyFont="1" applyFill="1" applyBorder="1" applyAlignment="1">
      <alignment vertical="center"/>
    </xf>
    <xf numFmtId="0" fontId="0" fillId="26" borderId="64" xfId="0" applyFill="1" applyBorder="1" applyAlignment="1">
      <alignment vertical="center"/>
    </xf>
    <xf numFmtId="0" fontId="1" fillId="26" borderId="64" xfId="0" applyFont="1" applyFill="1" applyBorder="1" applyAlignment="1">
      <alignment vertical="center"/>
    </xf>
    <xf numFmtId="0" fontId="0" fillId="26" borderId="65" xfId="0" applyFill="1" applyBorder="1" applyAlignment="1">
      <alignment vertical="center"/>
    </xf>
    <xf numFmtId="0" fontId="1" fillId="26" borderId="0" xfId="0" applyFont="1" applyFill="1" applyBorder="1" applyAlignment="1">
      <alignment vertical="center"/>
    </xf>
    <xf numFmtId="0" fontId="0" fillId="26" borderId="0" xfId="0" applyFill="1" applyBorder="1" applyAlignment="1">
      <alignment vertical="center"/>
    </xf>
    <xf numFmtId="0" fontId="0" fillId="26" borderId="66" xfId="0" applyFill="1" applyBorder="1" applyAlignment="1">
      <alignment vertical="center"/>
    </xf>
    <xf numFmtId="0" fontId="0" fillId="26" borderId="67" xfId="0" applyFill="1" applyBorder="1" applyAlignment="1">
      <alignment vertical="center"/>
    </xf>
    <xf numFmtId="0" fontId="25" fillId="26" borderId="0" xfId="0" applyFont="1" applyFill="1" applyBorder="1" applyAlignment="1">
      <alignment vertical="center"/>
    </xf>
    <xf numFmtId="0" fontId="25" fillId="26" borderId="65" xfId="0" applyFont="1" applyFill="1" applyBorder="1" applyAlignment="1">
      <alignment vertical="center"/>
    </xf>
    <xf numFmtId="0" fontId="7" fillId="0" borderId="0" xfId="62" applyFont="1" applyFill="1" applyBorder="1" applyAlignment="1">
      <alignment vertical="center"/>
      <protection/>
    </xf>
    <xf numFmtId="0" fontId="7" fillId="0" borderId="24" xfId="62" applyFont="1" applyFill="1" applyBorder="1" applyAlignment="1">
      <alignment horizontal="center" vertical="center"/>
      <protection/>
    </xf>
    <xf numFmtId="180" fontId="11" fillId="0" borderId="15" xfId="62" applyNumberFormat="1" applyFont="1" applyFill="1" applyBorder="1" applyAlignment="1">
      <alignment horizontal="right" vertical="center"/>
      <protection/>
    </xf>
    <xf numFmtId="180" fontId="11" fillId="0" borderId="19" xfId="62" applyNumberFormat="1" applyFont="1" applyFill="1" applyBorder="1" applyAlignment="1">
      <alignment horizontal="right" vertical="center"/>
      <protection/>
    </xf>
    <xf numFmtId="180" fontId="1" fillId="0" borderId="22" xfId="0" applyNumberFormat="1" applyFont="1" applyBorder="1" applyAlignment="1">
      <alignment vertical="center"/>
    </xf>
    <xf numFmtId="180" fontId="1" fillId="0" borderId="19" xfId="0" applyNumberFormat="1" applyFont="1" applyBorder="1" applyAlignment="1">
      <alignment vertical="center"/>
    </xf>
    <xf numFmtId="180" fontId="11" fillId="0" borderId="26" xfId="62" applyNumberFormat="1" applyFont="1" applyFill="1" applyBorder="1" applyAlignment="1">
      <alignment horizontal="right" vertical="center"/>
      <protection/>
    </xf>
    <xf numFmtId="211" fontId="1" fillId="0" borderId="57" xfId="0" applyNumberFormat="1" applyFont="1" applyBorder="1" applyAlignment="1">
      <alignment vertical="center"/>
    </xf>
    <xf numFmtId="207" fontId="11" fillId="0" borderId="0" xfId="62" applyNumberFormat="1" applyFont="1" applyAlignment="1">
      <alignment horizontal="right" vertical="center"/>
      <protection/>
    </xf>
    <xf numFmtId="180" fontId="7" fillId="0" borderId="17" xfId="62" applyNumberFormat="1" applyFont="1" applyFill="1" applyBorder="1" applyAlignment="1">
      <alignment horizontal="right" vertical="center"/>
      <protection/>
    </xf>
    <xf numFmtId="0" fontId="0" fillId="0" borderId="11" xfId="0" applyBorder="1" applyAlignment="1">
      <alignment vertical="center"/>
    </xf>
    <xf numFmtId="0" fontId="0" fillId="0" borderId="25" xfId="0" applyBorder="1" applyAlignment="1">
      <alignment vertical="center" shrinkToFit="1"/>
    </xf>
    <xf numFmtId="56" fontId="4" fillId="0" borderId="0" xfId="0" applyNumberFormat="1" applyFont="1" applyAlignment="1" quotePrefix="1">
      <alignment horizontal="right" vertical="center"/>
    </xf>
    <xf numFmtId="214" fontId="0" fillId="0" borderId="0" xfId="0" applyNumberFormat="1" applyFont="1" applyBorder="1" applyAlignment="1">
      <alignment vertical="center"/>
    </xf>
    <xf numFmtId="0" fontId="40" fillId="0" borderId="0" xfId="0" applyFont="1" applyAlignment="1">
      <alignment vertical="center"/>
    </xf>
    <xf numFmtId="0" fontId="16" fillId="0" borderId="0" xfId="0" applyFont="1" applyAlignment="1">
      <alignment horizontal="right" vertical="center"/>
    </xf>
    <xf numFmtId="0" fontId="1" fillId="0" borderId="0" xfId="0" applyFont="1" applyAlignment="1">
      <alignment vertical="center"/>
    </xf>
    <xf numFmtId="0" fontId="7" fillId="0" borderId="0" xfId="62" applyFont="1" applyFill="1" applyBorder="1" applyAlignment="1">
      <alignment horizontal="right" vertical="center"/>
      <protection/>
    </xf>
    <xf numFmtId="0" fontId="11" fillId="0" borderId="23" xfId="62" applyFont="1" applyFill="1" applyBorder="1" applyAlignment="1">
      <alignment horizontal="center" vertical="center"/>
      <protection/>
    </xf>
    <xf numFmtId="0" fontId="11" fillId="0" borderId="26" xfId="62" applyFont="1" applyBorder="1" applyAlignment="1">
      <alignment horizontal="center" vertical="center"/>
      <protection/>
    </xf>
    <xf numFmtId="0" fontId="1" fillId="0" borderId="26" xfId="0" applyFont="1" applyBorder="1" applyAlignment="1">
      <alignment horizontal="center" vertical="center"/>
    </xf>
    <xf numFmtId="211" fontId="7" fillId="0" borderId="17" xfId="62" applyNumberFormat="1" applyFont="1" applyFill="1" applyBorder="1" applyAlignment="1">
      <alignment horizontal="right" vertical="center"/>
      <protection/>
    </xf>
    <xf numFmtId="46" fontId="7" fillId="0" borderId="17" xfId="62" applyNumberFormat="1" applyFont="1" applyFill="1" applyBorder="1" applyAlignment="1">
      <alignment horizontal="right" vertical="center"/>
      <protection/>
    </xf>
    <xf numFmtId="199" fontId="7" fillId="0" borderId="0" xfId="62" applyNumberFormat="1" applyFont="1" applyFill="1" applyBorder="1" applyAlignment="1">
      <alignment horizontal="right" vertical="center"/>
      <protection/>
    </xf>
    <xf numFmtId="176" fontId="11" fillId="0" borderId="68" xfId="62" applyNumberFormat="1" applyFont="1" applyFill="1" applyBorder="1" applyAlignment="1">
      <alignment horizontal="center" vertical="center"/>
      <protection/>
    </xf>
    <xf numFmtId="0" fontId="11" fillId="0" borderId="69" xfId="62" applyFont="1" applyFill="1" applyBorder="1" applyAlignment="1">
      <alignment horizontal="center" vertical="center"/>
      <protection/>
    </xf>
    <xf numFmtId="46" fontId="7" fillId="0" borderId="57" xfId="62" applyNumberFormat="1" applyFont="1" applyFill="1" applyBorder="1" applyAlignment="1">
      <alignment horizontal="right" vertical="center"/>
      <protection/>
    </xf>
    <xf numFmtId="0" fontId="1" fillId="0" borderId="46" xfId="0" applyFont="1" applyBorder="1" applyAlignment="1">
      <alignment horizontal="center" vertical="center"/>
    </xf>
    <xf numFmtId="0" fontId="41" fillId="0" borderId="0" xfId="0" applyFont="1" applyAlignment="1">
      <alignment vertical="center"/>
    </xf>
    <xf numFmtId="20" fontId="0" fillId="0" borderId="0" xfId="0" applyNumberFormat="1" applyAlignment="1">
      <alignment vertical="center"/>
    </xf>
    <xf numFmtId="20" fontId="16" fillId="0" borderId="24" xfId="0" applyNumberFormat="1" applyFont="1" applyBorder="1" applyAlignment="1">
      <alignment vertical="center"/>
    </xf>
    <xf numFmtId="0" fontId="16" fillId="0" borderId="24" xfId="0" applyNumberFormat="1" applyFont="1" applyBorder="1" applyAlignment="1">
      <alignment vertical="center"/>
    </xf>
    <xf numFmtId="0" fontId="4" fillId="0" borderId="24" xfId="0" applyFont="1" applyBorder="1" applyAlignment="1">
      <alignment vertical="center"/>
    </xf>
    <xf numFmtId="199" fontId="4" fillId="0" borderId="24" xfId="0" applyNumberFormat="1" applyFont="1" applyBorder="1" applyAlignment="1">
      <alignment vertical="center"/>
    </xf>
    <xf numFmtId="0" fontId="21" fillId="0" borderId="0" xfId="0" applyFont="1" applyFill="1" applyAlignment="1">
      <alignment vertical="center"/>
    </xf>
    <xf numFmtId="199" fontId="25" fillId="0" borderId="0" xfId="0" applyNumberFormat="1" applyFont="1" applyAlignment="1" quotePrefix="1">
      <alignment vertical="center"/>
    </xf>
    <xf numFmtId="0" fontId="4" fillId="0" borderId="0" xfId="0" applyNumberFormat="1" applyFont="1" applyAlignment="1">
      <alignment vertical="center"/>
    </xf>
    <xf numFmtId="0" fontId="25" fillId="0" borderId="0" xfId="0" applyFont="1" applyAlignment="1">
      <alignment vertical="center"/>
    </xf>
    <xf numFmtId="0" fontId="43" fillId="0" borderId="0" xfId="0" applyNumberFormat="1" applyFont="1" applyAlignment="1">
      <alignment vertical="center"/>
    </xf>
    <xf numFmtId="215" fontId="0" fillId="0" borderId="0" xfId="0" applyNumberFormat="1" applyAlignment="1">
      <alignment vertical="center"/>
    </xf>
    <xf numFmtId="0" fontId="3" fillId="0" borderId="0" xfId="0" applyFont="1" applyAlignment="1">
      <alignment horizontal="right" vertical="center"/>
    </xf>
    <xf numFmtId="216" fontId="0" fillId="0" borderId="0" xfId="0" applyNumberFormat="1" applyAlignment="1">
      <alignment vertical="center"/>
    </xf>
    <xf numFmtId="211" fontId="16" fillId="0" borderId="0" xfId="0" applyNumberFormat="1" applyFont="1" applyAlignment="1">
      <alignment vertical="center"/>
    </xf>
    <xf numFmtId="180" fontId="0" fillId="0" borderId="0" xfId="0" applyNumberFormat="1" applyAlignment="1">
      <alignment vertical="center"/>
    </xf>
    <xf numFmtId="216" fontId="1" fillId="0" borderId="0" xfId="0" applyNumberFormat="1" applyFont="1" applyAlignment="1">
      <alignment vertical="center"/>
    </xf>
    <xf numFmtId="180" fontId="4" fillId="0" borderId="24" xfId="0" applyNumberFormat="1" applyFont="1" applyBorder="1" applyAlignment="1">
      <alignment vertical="center"/>
    </xf>
    <xf numFmtId="176" fontId="15" fillId="0" borderId="24" xfId="0" applyNumberFormat="1" applyFont="1" applyBorder="1" applyAlignment="1">
      <alignment vertical="center"/>
    </xf>
    <xf numFmtId="199" fontId="1" fillId="0" borderId="24" xfId="0" applyNumberFormat="1" applyFont="1" applyBorder="1" applyAlignment="1">
      <alignment vertical="center"/>
    </xf>
    <xf numFmtId="176" fontId="11" fillId="0" borderId="70" xfId="62" applyNumberFormat="1" applyFont="1" applyFill="1" applyBorder="1" applyAlignment="1">
      <alignment vertical="center"/>
      <protection/>
    </xf>
    <xf numFmtId="0" fontId="1" fillId="0" borderId="46" xfId="0" applyFont="1" applyBorder="1" applyAlignment="1">
      <alignment horizontal="center" vertical="center" shrinkToFit="1"/>
    </xf>
    <xf numFmtId="0" fontId="9" fillId="0" borderId="0" xfId="62" applyFont="1" applyBorder="1">
      <alignment vertical="center"/>
      <protection/>
    </xf>
    <xf numFmtId="0" fontId="11" fillId="0" borderId="57" xfId="62" applyFont="1" applyBorder="1">
      <alignment vertical="center"/>
      <protection/>
    </xf>
    <xf numFmtId="176" fontId="11" fillId="0" borderId="57" xfId="62" applyNumberFormat="1" applyFont="1" applyFill="1" applyBorder="1" applyAlignment="1">
      <alignment horizontal="center" vertical="center"/>
      <protection/>
    </xf>
    <xf numFmtId="0" fontId="11" fillId="0" borderId="57" xfId="62" applyFont="1" applyFill="1" applyBorder="1" applyAlignment="1">
      <alignment horizontal="center" vertical="center"/>
      <protection/>
    </xf>
    <xf numFmtId="0" fontId="7" fillId="3" borderId="57" xfId="62" applyFont="1" applyFill="1" applyBorder="1" applyAlignment="1">
      <alignment vertical="center" shrinkToFit="1"/>
      <protection/>
    </xf>
    <xf numFmtId="0" fontId="1" fillId="3" borderId="57" xfId="0" applyFont="1" applyFill="1" applyBorder="1" applyAlignment="1">
      <alignment horizontal="center" vertical="center" shrinkToFit="1"/>
    </xf>
    <xf numFmtId="0" fontId="11" fillId="3" borderId="57" xfId="62" applyFont="1" applyFill="1" applyBorder="1" applyAlignment="1">
      <alignment horizontal="center" vertical="center" shrinkToFit="1"/>
      <protection/>
    </xf>
    <xf numFmtId="0" fontId="11" fillId="3" borderId="11" xfId="62" applyFont="1" applyFill="1" applyBorder="1" applyAlignment="1">
      <alignment horizontal="center" vertical="center" shrinkToFit="1"/>
      <protection/>
    </xf>
    <xf numFmtId="176" fontId="9" fillId="0" borderId="70" xfId="62" applyNumberFormat="1" applyFont="1" applyFill="1" applyBorder="1" applyAlignment="1">
      <alignment vertical="center"/>
      <protection/>
    </xf>
    <xf numFmtId="0" fontId="9" fillId="0" borderId="57" xfId="62" applyFont="1" applyBorder="1">
      <alignment vertical="center"/>
      <protection/>
    </xf>
    <xf numFmtId="176" fontId="9" fillId="0" borderId="57" xfId="62" applyNumberFormat="1" applyFont="1" applyFill="1" applyBorder="1" applyAlignment="1">
      <alignment horizontal="center" vertical="center"/>
      <protection/>
    </xf>
    <xf numFmtId="0" fontId="9" fillId="0" borderId="57" xfId="62" applyFont="1" applyFill="1" applyBorder="1" applyAlignment="1">
      <alignment horizontal="center" vertical="center"/>
      <protection/>
    </xf>
    <xf numFmtId="0" fontId="7" fillId="3" borderId="57" xfId="62" applyFont="1" applyFill="1" applyBorder="1" applyAlignment="1">
      <alignment vertical="center"/>
      <protection/>
    </xf>
    <xf numFmtId="0" fontId="1" fillId="3" borderId="57" xfId="0" applyFont="1" applyFill="1" applyBorder="1" applyAlignment="1">
      <alignment horizontal="center" vertical="center"/>
    </xf>
    <xf numFmtId="0" fontId="11" fillId="3" borderId="57" xfId="62" applyFont="1" applyFill="1" applyBorder="1" applyAlignment="1">
      <alignment horizontal="center" vertical="center"/>
      <protection/>
    </xf>
    <xf numFmtId="0" fontId="11" fillId="3" borderId="57" xfId="62" applyFont="1" applyFill="1" applyBorder="1" applyAlignment="1">
      <alignment horizontal="center" vertical="center" wrapText="1"/>
      <protection/>
    </xf>
    <xf numFmtId="0" fontId="0" fillId="0" borderId="0" xfId="0" applyNumberFormat="1" applyAlignment="1">
      <alignment vertical="center"/>
    </xf>
    <xf numFmtId="0" fontId="0" fillId="0" borderId="0" xfId="0" applyNumberFormat="1" applyBorder="1" applyAlignment="1">
      <alignment vertical="center"/>
    </xf>
    <xf numFmtId="0" fontId="16" fillId="0" borderId="0" xfId="0" applyNumberFormat="1" applyFont="1" applyBorder="1" applyAlignment="1">
      <alignment vertical="center"/>
    </xf>
    <xf numFmtId="0" fontId="7" fillId="0" borderId="0" xfId="62" applyNumberFormat="1" applyFont="1" applyBorder="1" applyAlignment="1">
      <alignment vertical="center"/>
      <protection/>
    </xf>
    <xf numFmtId="0" fontId="14" fillId="0" borderId="0" xfId="62" applyNumberFormat="1" applyFont="1" applyFill="1" applyBorder="1" applyAlignment="1">
      <alignment vertical="center"/>
      <protection/>
    </xf>
    <xf numFmtId="0" fontId="13" fillId="0" borderId="0" xfId="62" applyNumberFormat="1" applyFont="1" applyBorder="1" applyAlignment="1">
      <alignment vertical="center"/>
      <protection/>
    </xf>
    <xf numFmtId="0" fontId="7" fillId="0" borderId="0" xfId="62" applyNumberFormat="1" applyFont="1" applyFill="1" applyBorder="1" applyAlignment="1">
      <alignment vertical="center"/>
      <protection/>
    </xf>
    <xf numFmtId="0" fontId="13" fillId="0" borderId="0" xfId="62" applyNumberFormat="1" applyFont="1" applyFill="1" applyBorder="1" applyAlignment="1">
      <alignment vertical="center"/>
      <protection/>
    </xf>
    <xf numFmtId="0" fontId="11" fillId="0" borderId="0" xfId="62" applyNumberFormat="1" applyFont="1" applyFill="1" applyBorder="1" applyAlignment="1">
      <alignment vertical="center"/>
      <protection/>
    </xf>
    <xf numFmtId="0" fontId="11" fillId="0" borderId="0" xfId="62" applyNumberFormat="1" applyFont="1" applyBorder="1" applyAlignment="1">
      <alignment vertical="center"/>
      <protection/>
    </xf>
    <xf numFmtId="0" fontId="1" fillId="0" borderId="0" xfId="0" applyNumberFormat="1" applyFont="1" applyBorder="1" applyAlignment="1">
      <alignment vertical="center"/>
    </xf>
    <xf numFmtId="0" fontId="15" fillId="0" borderId="0" xfId="0" applyNumberFormat="1" applyFont="1" applyBorder="1" applyAlignment="1">
      <alignment vertical="center"/>
    </xf>
    <xf numFmtId="0" fontId="9" fillId="21" borderId="24" xfId="62" applyNumberFormat="1" applyFont="1" applyFill="1" applyBorder="1" applyAlignment="1">
      <alignment vertical="center"/>
      <protection/>
    </xf>
    <xf numFmtId="210" fontId="1" fillId="0" borderId="0" xfId="0" applyNumberFormat="1" applyFont="1" applyBorder="1" applyAlignment="1">
      <alignment vertical="center"/>
    </xf>
    <xf numFmtId="31" fontId="1" fillId="0" borderId="0" xfId="0" applyNumberFormat="1" applyFont="1" applyBorder="1" applyAlignment="1">
      <alignment vertical="center"/>
    </xf>
    <xf numFmtId="22" fontId="1" fillId="0" borderId="0" xfId="0" applyNumberFormat="1" applyFont="1" applyBorder="1" applyAlignment="1">
      <alignment vertical="center"/>
    </xf>
    <xf numFmtId="0" fontId="0" fillId="0" borderId="0" xfId="0" applyNumberFormat="1" applyFont="1" applyBorder="1" applyAlignment="1">
      <alignment horizontal="center" vertical="center"/>
    </xf>
    <xf numFmtId="209" fontId="0" fillId="0" borderId="0" xfId="0" applyNumberFormat="1" applyAlignment="1">
      <alignment vertical="center"/>
    </xf>
    <xf numFmtId="49" fontId="22" fillId="0" borderId="0" xfId="0" applyNumberFormat="1" applyFont="1" applyAlignment="1">
      <alignment horizontal="center" vertical="center"/>
    </xf>
    <xf numFmtId="209" fontId="4" fillId="4" borderId="24" xfId="0" applyNumberFormat="1" applyFont="1" applyFill="1" applyBorder="1" applyAlignment="1">
      <alignment vertical="center"/>
    </xf>
    <xf numFmtId="0" fontId="11" fillId="0" borderId="71" xfId="62" applyFont="1" applyFill="1" applyBorder="1" applyAlignment="1">
      <alignment horizontal="center" vertical="center"/>
      <protection/>
    </xf>
    <xf numFmtId="178" fontId="11" fillId="0" borderId="70" xfId="62" applyNumberFormat="1" applyFont="1" applyFill="1" applyBorder="1" applyAlignment="1">
      <alignment horizontal="center" vertical="center"/>
      <protection/>
    </xf>
    <xf numFmtId="0" fontId="11" fillId="21" borderId="15" xfId="62" applyFont="1" applyFill="1" applyBorder="1" applyAlignment="1">
      <alignment horizontal="center" vertical="center" shrinkToFit="1"/>
      <protection/>
    </xf>
    <xf numFmtId="0" fontId="11" fillId="0" borderId="0" xfId="62" applyFont="1" applyBorder="1">
      <alignment vertical="center"/>
      <protection/>
    </xf>
    <xf numFmtId="0" fontId="11" fillId="0" borderId="71" xfId="62" applyFont="1" applyFill="1" applyBorder="1">
      <alignment vertical="center"/>
      <protection/>
    </xf>
    <xf numFmtId="0" fontId="11" fillId="0" borderId="71" xfId="62" applyNumberFormat="1" applyFont="1" applyFill="1" applyBorder="1" applyAlignment="1">
      <alignment vertical="center"/>
      <protection/>
    </xf>
    <xf numFmtId="211" fontId="1" fillId="0" borderId="21" xfId="0" applyNumberFormat="1" applyFont="1" applyBorder="1" applyAlignment="1">
      <alignment vertical="center"/>
    </xf>
    <xf numFmtId="180" fontId="11" fillId="0" borderId="0" xfId="62" applyNumberFormat="1" applyFont="1" applyFill="1" applyBorder="1" applyAlignment="1">
      <alignment vertical="center"/>
      <protection/>
    </xf>
    <xf numFmtId="195" fontId="11" fillId="0" borderId="0" xfId="62" applyNumberFormat="1" applyFont="1" applyFill="1" applyBorder="1" applyAlignment="1">
      <alignment vertical="center"/>
      <protection/>
    </xf>
    <xf numFmtId="180" fontId="11" fillId="0" borderId="25" xfId="62" applyNumberFormat="1" applyFont="1" applyFill="1" applyBorder="1" applyAlignment="1">
      <alignment horizontal="right" vertical="center"/>
      <protection/>
    </xf>
    <xf numFmtId="0" fontId="14" fillId="22" borderId="13" xfId="62" applyNumberFormat="1" applyFont="1" applyFill="1" applyBorder="1" applyAlignment="1">
      <alignment vertical="center"/>
      <protection/>
    </xf>
    <xf numFmtId="0" fontId="14" fillId="22" borderId="45" xfId="62" applyNumberFormat="1" applyFont="1" applyFill="1" applyBorder="1" applyAlignment="1">
      <alignment vertical="center"/>
      <protection/>
    </xf>
    <xf numFmtId="0" fontId="7" fillId="22" borderId="25" xfId="62" applyNumberFormat="1" applyFont="1" applyFill="1" applyBorder="1" applyAlignment="1">
      <alignment vertical="center"/>
      <protection/>
    </xf>
    <xf numFmtId="0" fontId="7" fillId="22" borderId="17" xfId="62" applyNumberFormat="1" applyFont="1" applyFill="1" applyBorder="1" applyAlignment="1">
      <alignment vertical="center"/>
      <protection/>
    </xf>
    <xf numFmtId="0" fontId="13" fillId="22" borderId="25" xfId="62" applyNumberFormat="1" applyFont="1" applyFill="1" applyBorder="1" applyAlignment="1">
      <alignment vertical="center"/>
      <protection/>
    </xf>
    <xf numFmtId="0" fontId="11" fillId="22" borderId="17" xfId="62" applyNumberFormat="1" applyFont="1" applyFill="1" applyBorder="1" applyAlignment="1">
      <alignment vertical="center"/>
      <protection/>
    </xf>
    <xf numFmtId="0" fontId="11" fillId="22" borderId="25" xfId="62" applyNumberFormat="1" applyFont="1" applyFill="1" applyBorder="1" applyAlignment="1">
      <alignment vertical="center"/>
      <protection/>
    </xf>
    <xf numFmtId="0" fontId="11" fillId="22" borderId="72" xfId="62" applyNumberFormat="1" applyFont="1" applyFill="1" applyBorder="1" applyAlignment="1">
      <alignment vertical="center"/>
      <protection/>
    </xf>
    <xf numFmtId="0" fontId="11" fillId="22" borderId="49" xfId="62" applyNumberFormat="1" applyFont="1" applyFill="1" applyBorder="1" applyAlignment="1">
      <alignment vertical="center"/>
      <protection/>
    </xf>
    <xf numFmtId="14" fontId="0" fillId="0" borderId="0" xfId="0" applyNumberFormat="1" applyAlignment="1">
      <alignment vertical="center"/>
    </xf>
    <xf numFmtId="209" fontId="1" fillId="21" borderId="24" xfId="0" applyNumberFormat="1" applyFont="1" applyFill="1" applyBorder="1" applyAlignment="1">
      <alignment vertical="center"/>
    </xf>
    <xf numFmtId="0" fontId="9" fillId="0" borderId="0" xfId="62" applyNumberFormat="1" applyFont="1" applyBorder="1" applyAlignment="1">
      <alignment vertical="center"/>
      <protection/>
    </xf>
    <xf numFmtId="0" fontId="10" fillId="0" borderId="0" xfId="62" applyNumberFormat="1" applyFont="1" applyBorder="1" applyAlignment="1">
      <alignment vertical="center"/>
      <protection/>
    </xf>
    <xf numFmtId="0" fontId="23" fillId="0" borderId="0" xfId="62" applyNumberFormat="1" applyFont="1" applyFill="1" applyBorder="1" applyAlignment="1">
      <alignment vertical="center"/>
      <protection/>
    </xf>
    <xf numFmtId="0" fontId="10" fillId="0" borderId="0" xfId="62" applyNumberFormat="1" applyFont="1" applyBorder="1" applyAlignment="1">
      <alignment horizontal="left" vertical="center"/>
      <protection/>
    </xf>
    <xf numFmtId="0" fontId="45" fillId="0" borderId="0" xfId="0" applyNumberFormat="1" applyFont="1" applyAlignment="1">
      <alignment vertical="center"/>
    </xf>
    <xf numFmtId="0" fontId="13" fillId="0" borderId="63" xfId="62" applyNumberFormat="1" applyFont="1" applyFill="1" applyBorder="1" applyAlignment="1">
      <alignment vertical="center"/>
      <protection/>
    </xf>
    <xf numFmtId="0" fontId="0" fillId="0" borderId="64" xfId="0" applyNumberFormat="1" applyFont="1" applyBorder="1" applyAlignment="1">
      <alignment horizontal="center" vertical="center"/>
    </xf>
    <xf numFmtId="221" fontId="15" fillId="0" borderId="73" xfId="0" applyNumberFormat="1" applyFont="1" applyFill="1" applyBorder="1" applyAlignment="1">
      <alignment horizontal="center" vertical="center"/>
    </xf>
    <xf numFmtId="0" fontId="13" fillId="0" borderId="65" xfId="62" applyNumberFormat="1" applyFont="1" applyFill="1" applyBorder="1" applyAlignment="1">
      <alignment vertical="center"/>
      <protection/>
    </xf>
    <xf numFmtId="221" fontId="15" fillId="0" borderId="74" xfId="0" applyNumberFormat="1" applyFont="1" applyFill="1" applyBorder="1" applyAlignment="1">
      <alignment horizontal="center" vertical="center"/>
    </xf>
    <xf numFmtId="0" fontId="1" fillId="0" borderId="65" xfId="0" applyNumberFormat="1" applyFont="1" applyBorder="1" applyAlignment="1">
      <alignment vertical="center"/>
    </xf>
    <xf numFmtId="0" fontId="13" fillId="0" borderId="61" xfId="62" applyNumberFormat="1" applyFont="1" applyFill="1" applyBorder="1" applyAlignment="1">
      <alignment horizontal="center" vertical="center"/>
      <protection/>
    </xf>
    <xf numFmtId="0" fontId="13" fillId="0" borderId="66" xfId="62" applyNumberFormat="1" applyFont="1" applyFill="1" applyBorder="1" applyAlignment="1">
      <alignment vertical="center"/>
      <protection/>
    </xf>
    <xf numFmtId="0" fontId="0" fillId="0" borderId="67" xfId="0" applyNumberFormat="1" applyFont="1" applyBorder="1" applyAlignment="1">
      <alignment horizontal="center" vertical="center"/>
    </xf>
    <xf numFmtId="0" fontId="13" fillId="0" borderId="13" xfId="62" applyNumberFormat="1" applyFont="1" applyFill="1" applyBorder="1" applyAlignment="1">
      <alignment vertical="center"/>
      <protection/>
    </xf>
    <xf numFmtId="0" fontId="0" fillId="0" borderId="11" xfId="0" applyNumberFormat="1" applyFont="1" applyBorder="1" applyAlignment="1">
      <alignment horizontal="center" vertical="center"/>
    </xf>
    <xf numFmtId="221" fontId="15" fillId="0" borderId="24" xfId="0" applyNumberFormat="1" applyFont="1" applyFill="1" applyBorder="1" applyAlignment="1">
      <alignment horizontal="center" vertical="center"/>
    </xf>
    <xf numFmtId="0" fontId="13" fillId="0" borderId="25" xfId="62" applyNumberFormat="1" applyFont="1" applyFill="1" applyBorder="1" applyAlignment="1">
      <alignment vertical="center"/>
      <protection/>
    </xf>
    <xf numFmtId="0" fontId="1" fillId="0" borderId="25" xfId="0" applyNumberFormat="1" applyFont="1" applyBorder="1" applyAlignment="1">
      <alignment vertical="center"/>
    </xf>
    <xf numFmtId="0" fontId="13" fillId="0" borderId="17" xfId="62" applyNumberFormat="1" applyFont="1" applyFill="1" applyBorder="1" applyAlignment="1">
      <alignment horizontal="center" vertical="center"/>
      <protection/>
    </xf>
    <xf numFmtId="0" fontId="13" fillId="0" borderId="72" xfId="62" applyNumberFormat="1" applyFont="1" applyFill="1" applyBorder="1" applyAlignment="1">
      <alignment vertical="center"/>
      <protection/>
    </xf>
    <xf numFmtId="0" fontId="0" fillId="0" borderId="70" xfId="0" applyNumberFormat="1" applyFont="1" applyBorder="1" applyAlignment="1">
      <alignment horizontal="center" vertical="center"/>
    </xf>
    <xf numFmtId="221" fontId="46" fillId="0" borderId="0" xfId="0" applyNumberFormat="1" applyFont="1" applyBorder="1" applyAlignment="1">
      <alignment vertical="center"/>
    </xf>
    <xf numFmtId="0" fontId="43" fillId="0" borderId="0" xfId="0" applyNumberFormat="1" applyFont="1" applyBorder="1" applyAlignment="1">
      <alignment vertical="center"/>
    </xf>
    <xf numFmtId="0" fontId="13" fillId="0" borderId="75" xfId="62" applyNumberFormat="1" applyFont="1" applyFill="1" applyBorder="1" applyAlignment="1">
      <alignment vertical="center"/>
      <protection/>
    </xf>
    <xf numFmtId="0" fontId="0" fillId="0" borderId="76" xfId="0" applyNumberFormat="1" applyFont="1" applyBorder="1" applyAlignment="1">
      <alignment horizontal="center" vertical="center"/>
    </xf>
    <xf numFmtId="221" fontId="15" fillId="0" borderId="77" xfId="0" applyNumberFormat="1" applyFont="1" applyFill="1" applyBorder="1" applyAlignment="1">
      <alignment horizontal="center" vertical="center"/>
    </xf>
    <xf numFmtId="0" fontId="13" fillId="0" borderId="78" xfId="62" applyNumberFormat="1" applyFont="1" applyFill="1" applyBorder="1" applyAlignment="1">
      <alignment vertical="center"/>
      <protection/>
    </xf>
    <xf numFmtId="221" fontId="15" fillId="0" borderId="79" xfId="0" applyNumberFormat="1" applyFont="1" applyFill="1" applyBorder="1" applyAlignment="1">
      <alignment horizontal="center" vertical="center"/>
    </xf>
    <xf numFmtId="0" fontId="1" fillId="0" borderId="78" xfId="0" applyNumberFormat="1" applyFont="1" applyBorder="1" applyAlignment="1">
      <alignment vertical="center"/>
    </xf>
    <xf numFmtId="0" fontId="13" fillId="0" borderId="80" xfId="62" applyNumberFormat="1" applyFont="1" applyFill="1" applyBorder="1" applyAlignment="1">
      <alignment horizontal="center" vertical="center"/>
      <protection/>
    </xf>
    <xf numFmtId="19" fontId="1" fillId="0" borderId="0" xfId="0" applyNumberFormat="1" applyFont="1" applyBorder="1" applyAlignment="1">
      <alignment vertical="center"/>
    </xf>
    <xf numFmtId="0" fontId="13" fillId="0" borderId="81" xfId="62" applyNumberFormat="1" applyFont="1" applyFill="1" applyBorder="1" applyAlignment="1">
      <alignment vertical="center"/>
      <protection/>
    </xf>
    <xf numFmtId="0" fontId="0" fillId="0" borderId="82" xfId="0" applyNumberFormat="1" applyFont="1" applyBorder="1" applyAlignment="1">
      <alignment horizontal="center" vertical="center"/>
    </xf>
    <xf numFmtId="19" fontId="0" fillId="0" borderId="0" xfId="0" applyNumberFormat="1" applyAlignment="1">
      <alignment vertical="center"/>
    </xf>
    <xf numFmtId="0" fontId="10" fillId="0" borderId="11" xfId="62" applyFont="1" applyFill="1" applyBorder="1" applyAlignment="1">
      <alignment horizontal="center" vertical="center"/>
      <protection/>
    </xf>
    <xf numFmtId="221" fontId="1" fillId="0" borderId="0" xfId="0" applyNumberFormat="1" applyFont="1" applyBorder="1" applyAlignment="1">
      <alignment vertical="center"/>
    </xf>
    <xf numFmtId="207" fontId="1" fillId="0" borderId="0" xfId="0" applyNumberFormat="1" applyFont="1" applyBorder="1" applyAlignment="1">
      <alignment vertical="center"/>
    </xf>
    <xf numFmtId="221" fontId="4" fillId="0" borderId="83" xfId="0" applyNumberFormat="1" applyFont="1" applyFill="1" applyBorder="1" applyAlignment="1">
      <alignment horizontal="center" vertical="center"/>
    </xf>
    <xf numFmtId="0" fontId="20" fillId="0" borderId="0" xfId="62" applyNumberFormat="1" applyFont="1" applyFill="1" applyBorder="1" applyAlignment="1">
      <alignment vertical="center"/>
      <protection/>
    </xf>
    <xf numFmtId="0" fontId="1" fillId="0" borderId="44" xfId="0" applyFont="1" applyBorder="1" applyAlignment="1">
      <alignment horizontal="center" vertical="center"/>
    </xf>
    <xf numFmtId="0" fontId="1" fillId="0" borderId="46" xfId="0" applyFont="1" applyBorder="1" applyAlignment="1">
      <alignment horizontal="center" vertical="center"/>
    </xf>
    <xf numFmtId="0" fontId="1" fillId="0" borderId="10" xfId="0" applyFont="1" applyBorder="1" applyAlignment="1">
      <alignment horizontal="center" vertical="center"/>
    </xf>
    <xf numFmtId="0" fontId="1" fillId="21" borderId="44" xfId="65" applyFont="1" applyFill="1" applyBorder="1" applyAlignment="1" applyProtection="1">
      <alignment horizontal="center" vertical="center"/>
      <protection hidden="1"/>
    </xf>
    <xf numFmtId="0" fontId="0" fillId="0" borderId="46" xfId="0" applyBorder="1" applyAlignment="1">
      <alignment horizontal="center" vertical="center"/>
    </xf>
    <xf numFmtId="180" fontId="1" fillId="0" borderId="84" xfId="65" applyNumberFormat="1" applyFill="1" applyBorder="1" applyAlignment="1" applyProtection="1">
      <alignment horizontal="center"/>
      <protection hidden="1"/>
    </xf>
    <xf numFmtId="180" fontId="1" fillId="0" borderId="69" xfId="65" applyNumberFormat="1" applyFill="1" applyBorder="1" applyAlignment="1" applyProtection="1">
      <alignment horizontal="center"/>
      <protection hidden="1"/>
    </xf>
    <xf numFmtId="0" fontId="0" fillId="0" borderId="85" xfId="0" applyBorder="1" applyAlignment="1">
      <alignment horizontal="center" vertical="center"/>
    </xf>
    <xf numFmtId="6" fontId="1" fillId="0" borderId="81" xfId="65" applyNumberFormat="1" applyFill="1" applyBorder="1" applyAlignment="1" applyProtection="1">
      <alignment horizontal="center"/>
      <protection hidden="1"/>
    </xf>
    <xf numFmtId="6" fontId="1" fillId="0" borderId="86" xfId="65" applyNumberFormat="1" applyFill="1" applyBorder="1" applyAlignment="1" applyProtection="1">
      <alignment horizontal="center"/>
      <protection hidden="1"/>
    </xf>
    <xf numFmtId="0" fontId="1" fillId="0" borderId="87" xfId="65" applyFont="1" applyFill="1" applyBorder="1" applyAlignment="1" applyProtection="1">
      <alignment horizontal="center"/>
      <protection hidden="1"/>
    </xf>
    <xf numFmtId="0" fontId="1" fillId="0" borderId="88" xfId="65" applyFill="1" applyBorder="1" applyAlignment="1" applyProtection="1">
      <alignment horizontal="center"/>
      <protection hidden="1"/>
    </xf>
    <xf numFmtId="5" fontId="1" fillId="0" borderId="89" xfId="65" applyNumberFormat="1" applyFill="1" applyBorder="1" applyAlignment="1" applyProtection="1">
      <alignment horizontal="center"/>
      <protection hidden="1"/>
    </xf>
    <xf numFmtId="5" fontId="1" fillId="0" borderId="90" xfId="65" applyNumberFormat="1" applyFill="1" applyBorder="1" applyAlignment="1" applyProtection="1">
      <alignment horizontal="center"/>
      <protection hidden="1"/>
    </xf>
    <xf numFmtId="0" fontId="0" fillId="21" borderId="13" xfId="65" applyFont="1" applyFill="1" applyBorder="1" applyAlignment="1" applyProtection="1">
      <alignment horizontal="center" vertical="center"/>
      <protection hidden="1"/>
    </xf>
    <xf numFmtId="0" fontId="0" fillId="21" borderId="25" xfId="65" applyFont="1" applyFill="1" applyBorder="1" applyAlignment="1" applyProtection="1">
      <alignment horizontal="center" vertical="center"/>
      <protection hidden="1"/>
    </xf>
    <xf numFmtId="0" fontId="0" fillId="21" borderId="15" xfId="65" applyFont="1" applyFill="1" applyBorder="1" applyAlignment="1" applyProtection="1">
      <alignment horizontal="center" vertical="center"/>
      <protection hidden="1"/>
    </xf>
    <xf numFmtId="0" fontId="0" fillId="21" borderId="20" xfId="65" applyFont="1" applyFill="1" applyBorder="1" applyAlignment="1" applyProtection="1">
      <alignment horizontal="center" vertical="center"/>
      <protection hidden="1"/>
    </xf>
    <xf numFmtId="0" fontId="1" fillId="21" borderId="48" xfId="65" applyFont="1" applyFill="1" applyBorder="1" applyAlignment="1" applyProtection="1">
      <alignment horizontal="center" vertical="center"/>
      <protection hidden="1"/>
    </xf>
    <xf numFmtId="0" fontId="0" fillId="0" borderId="23" xfId="0" applyBorder="1" applyAlignment="1">
      <alignment horizontal="center" vertical="center"/>
    </xf>
    <xf numFmtId="0" fontId="1" fillId="21" borderId="48" xfId="65" applyFont="1" applyFill="1" applyBorder="1" applyAlignment="1" applyProtection="1">
      <alignment horizontal="center"/>
      <protection hidden="1"/>
    </xf>
    <xf numFmtId="0" fontId="0" fillId="0" borderId="48" xfId="0" applyBorder="1" applyAlignment="1">
      <alignment/>
    </xf>
    <xf numFmtId="0" fontId="18" fillId="25" borderId="44" xfId="65" applyFont="1" applyFill="1" applyBorder="1" applyAlignment="1" applyProtection="1">
      <alignment horizontal="center"/>
      <protection hidden="1"/>
    </xf>
    <xf numFmtId="0" fontId="18" fillId="25" borderId="46" xfId="65" applyFont="1" applyFill="1" applyBorder="1" applyAlignment="1" applyProtection="1">
      <alignment horizontal="center"/>
      <protection hidden="1"/>
    </xf>
    <xf numFmtId="0" fontId="11" fillId="21" borderId="13" xfId="62" applyFont="1" applyFill="1" applyBorder="1" applyAlignment="1">
      <alignment horizontal="center" vertical="center" wrapText="1"/>
      <protection/>
    </xf>
    <xf numFmtId="0" fontId="0" fillId="21" borderId="45" xfId="0"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Ｅｘｃｅｌで解くｻｲﾌｫﾝ流れ" xfId="63"/>
    <cellStyle name="標準 3"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1.png" /><Relationship Id="rId3" Type="http://schemas.openxmlformats.org/officeDocument/2006/relationships/image" Target="../media/image13.png"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11.jpeg" /><Relationship Id="rId9" Type="http://schemas.openxmlformats.org/officeDocument/2006/relationships/image" Target="../media/image12.jpeg" /><Relationship Id="rId10" Type="http://schemas.openxmlformats.org/officeDocument/2006/relationships/image" Target="../media/image14.jpeg" /><Relationship Id="rId11" Type="http://schemas.openxmlformats.org/officeDocument/2006/relationships/image" Target="../media/image16.jpeg" /><Relationship Id="rId12" Type="http://schemas.openxmlformats.org/officeDocument/2006/relationships/image" Target="../media/image17.png" /><Relationship Id="rId13" Type="http://schemas.openxmlformats.org/officeDocument/2006/relationships/image" Target="../media/image22.jpeg" /><Relationship Id="rId14" Type="http://schemas.openxmlformats.org/officeDocument/2006/relationships/image" Target="../media/image2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4.jpeg" /><Relationship Id="rId2" Type="http://schemas.openxmlformats.org/officeDocument/2006/relationships/image" Target="../media/image2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95250</xdr:rowOff>
    </xdr:from>
    <xdr:to>
      <xdr:col>3</xdr:col>
      <xdr:colOff>95250</xdr:colOff>
      <xdr:row>20</xdr:row>
      <xdr:rowOff>95250</xdr:rowOff>
    </xdr:to>
    <xdr:sp>
      <xdr:nvSpPr>
        <xdr:cNvPr id="1" name="Line 1"/>
        <xdr:cNvSpPr>
          <a:spLocks/>
        </xdr:cNvSpPr>
      </xdr:nvSpPr>
      <xdr:spPr>
        <a:xfrm>
          <a:off x="1390650" y="3733800"/>
          <a:ext cx="790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15</xdr:row>
      <xdr:rowOff>95250</xdr:rowOff>
    </xdr:from>
    <xdr:to>
      <xdr:col>3</xdr:col>
      <xdr:colOff>76200</xdr:colOff>
      <xdr:row>27</xdr:row>
      <xdr:rowOff>76200</xdr:rowOff>
    </xdr:to>
    <xdr:sp>
      <xdr:nvSpPr>
        <xdr:cNvPr id="2" name="Line 2"/>
        <xdr:cNvSpPr>
          <a:spLocks/>
        </xdr:cNvSpPr>
      </xdr:nvSpPr>
      <xdr:spPr>
        <a:xfrm>
          <a:off x="2162175" y="2828925"/>
          <a:ext cx="0" cy="2114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15</xdr:row>
      <xdr:rowOff>85725</xdr:rowOff>
    </xdr:from>
    <xdr:to>
      <xdr:col>3</xdr:col>
      <xdr:colOff>752475</xdr:colOff>
      <xdr:row>15</xdr:row>
      <xdr:rowOff>85725</xdr:rowOff>
    </xdr:to>
    <xdr:sp>
      <xdr:nvSpPr>
        <xdr:cNvPr id="3" name="Line 3"/>
        <xdr:cNvSpPr>
          <a:spLocks/>
        </xdr:cNvSpPr>
      </xdr:nvSpPr>
      <xdr:spPr>
        <a:xfrm>
          <a:off x="2162175" y="28194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17</xdr:row>
      <xdr:rowOff>95250</xdr:rowOff>
    </xdr:from>
    <xdr:to>
      <xdr:col>3</xdr:col>
      <xdr:colOff>752475</xdr:colOff>
      <xdr:row>17</xdr:row>
      <xdr:rowOff>95250</xdr:rowOff>
    </xdr:to>
    <xdr:sp>
      <xdr:nvSpPr>
        <xdr:cNvPr id="4" name="Line 4"/>
        <xdr:cNvSpPr>
          <a:spLocks/>
        </xdr:cNvSpPr>
      </xdr:nvSpPr>
      <xdr:spPr>
        <a:xfrm>
          <a:off x="2162175" y="31908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19</xdr:row>
      <xdr:rowOff>95250</xdr:rowOff>
    </xdr:from>
    <xdr:to>
      <xdr:col>4</xdr:col>
      <xdr:colOff>0</xdr:colOff>
      <xdr:row>19</xdr:row>
      <xdr:rowOff>95250</xdr:rowOff>
    </xdr:to>
    <xdr:sp>
      <xdr:nvSpPr>
        <xdr:cNvPr id="5" name="Line 5"/>
        <xdr:cNvSpPr>
          <a:spLocks/>
        </xdr:cNvSpPr>
      </xdr:nvSpPr>
      <xdr:spPr>
        <a:xfrm>
          <a:off x="2162175" y="35433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21</xdr:row>
      <xdr:rowOff>95250</xdr:rowOff>
    </xdr:from>
    <xdr:to>
      <xdr:col>4</xdr:col>
      <xdr:colOff>0</xdr:colOff>
      <xdr:row>21</xdr:row>
      <xdr:rowOff>95250</xdr:rowOff>
    </xdr:to>
    <xdr:sp>
      <xdr:nvSpPr>
        <xdr:cNvPr id="6" name="Line 6"/>
        <xdr:cNvSpPr>
          <a:spLocks/>
        </xdr:cNvSpPr>
      </xdr:nvSpPr>
      <xdr:spPr>
        <a:xfrm>
          <a:off x="2162175" y="39147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23</xdr:row>
      <xdr:rowOff>85725</xdr:rowOff>
    </xdr:from>
    <xdr:to>
      <xdr:col>3</xdr:col>
      <xdr:colOff>742950</xdr:colOff>
      <xdr:row>23</xdr:row>
      <xdr:rowOff>85725</xdr:rowOff>
    </xdr:to>
    <xdr:sp>
      <xdr:nvSpPr>
        <xdr:cNvPr id="7" name="Line 7"/>
        <xdr:cNvSpPr>
          <a:spLocks/>
        </xdr:cNvSpPr>
      </xdr:nvSpPr>
      <xdr:spPr>
        <a:xfrm>
          <a:off x="2162175" y="42576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25</xdr:row>
      <xdr:rowOff>95250</xdr:rowOff>
    </xdr:from>
    <xdr:to>
      <xdr:col>4</xdr:col>
      <xdr:colOff>0</xdr:colOff>
      <xdr:row>25</xdr:row>
      <xdr:rowOff>95250</xdr:rowOff>
    </xdr:to>
    <xdr:sp>
      <xdr:nvSpPr>
        <xdr:cNvPr id="8" name="Line 8"/>
        <xdr:cNvSpPr>
          <a:spLocks/>
        </xdr:cNvSpPr>
      </xdr:nvSpPr>
      <xdr:spPr>
        <a:xfrm>
          <a:off x="2162175" y="46101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27</xdr:row>
      <xdr:rowOff>85725</xdr:rowOff>
    </xdr:from>
    <xdr:to>
      <xdr:col>3</xdr:col>
      <xdr:colOff>752475</xdr:colOff>
      <xdr:row>27</xdr:row>
      <xdr:rowOff>85725</xdr:rowOff>
    </xdr:to>
    <xdr:sp>
      <xdr:nvSpPr>
        <xdr:cNvPr id="9" name="Line 9"/>
        <xdr:cNvSpPr>
          <a:spLocks/>
        </xdr:cNvSpPr>
      </xdr:nvSpPr>
      <xdr:spPr>
        <a:xfrm>
          <a:off x="2162175" y="49530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600075</xdr:colOff>
      <xdr:row>24</xdr:row>
      <xdr:rowOff>0</xdr:rowOff>
    </xdr:from>
    <xdr:to>
      <xdr:col>8</xdr:col>
      <xdr:colOff>342900</xdr:colOff>
      <xdr:row>40</xdr:row>
      <xdr:rowOff>66675</xdr:rowOff>
    </xdr:to>
    <xdr:pic>
      <xdr:nvPicPr>
        <xdr:cNvPr id="10" name="Picture 10"/>
        <xdr:cNvPicPr preferRelativeResize="1">
          <a:picLocks noChangeAspect="1"/>
        </xdr:cNvPicPr>
      </xdr:nvPicPr>
      <xdr:blipFill>
        <a:blip r:embed="rId1"/>
        <a:stretch>
          <a:fillRect/>
        </a:stretch>
      </xdr:blipFill>
      <xdr:spPr>
        <a:xfrm>
          <a:off x="4400550" y="4362450"/>
          <a:ext cx="1819275" cy="2724150"/>
        </a:xfrm>
        <a:prstGeom prst="rect">
          <a:avLst/>
        </a:prstGeom>
        <a:noFill/>
        <a:ln w="1" cmpd="sng">
          <a:noFill/>
        </a:ln>
      </xdr:spPr>
    </xdr:pic>
    <xdr:clientData/>
  </xdr:twoCellAnchor>
  <xdr:twoCellAnchor>
    <xdr:from>
      <xdr:col>3</xdr:col>
      <xdr:colOff>152400</xdr:colOff>
      <xdr:row>18</xdr:row>
      <xdr:rowOff>57150</xdr:rowOff>
    </xdr:from>
    <xdr:to>
      <xdr:col>4</xdr:col>
      <xdr:colOff>123825</xdr:colOff>
      <xdr:row>19</xdr:row>
      <xdr:rowOff>95250</xdr:rowOff>
    </xdr:to>
    <xdr:sp>
      <xdr:nvSpPr>
        <xdr:cNvPr id="11" name="Text Box 12"/>
        <xdr:cNvSpPr txBox="1">
          <a:spLocks noChangeArrowheads="1"/>
        </xdr:cNvSpPr>
      </xdr:nvSpPr>
      <xdr:spPr>
        <a:xfrm>
          <a:off x="2238375" y="335280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0</xdr:col>
      <xdr:colOff>161925</xdr:colOff>
      <xdr:row>30</xdr:row>
      <xdr:rowOff>9525</xdr:rowOff>
    </xdr:from>
    <xdr:to>
      <xdr:col>0</xdr:col>
      <xdr:colOff>628650</xdr:colOff>
      <xdr:row>31</xdr:row>
      <xdr:rowOff>95250</xdr:rowOff>
    </xdr:to>
    <xdr:sp>
      <xdr:nvSpPr>
        <xdr:cNvPr id="12" name="AutoShape 20"/>
        <xdr:cNvSpPr>
          <a:spLocks/>
        </xdr:cNvSpPr>
      </xdr:nvSpPr>
      <xdr:spPr>
        <a:xfrm>
          <a:off x="161925" y="5372100"/>
          <a:ext cx="466725" cy="257175"/>
        </a:xfrm>
        <a:prstGeom prst="roundRect">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操作</a:t>
          </a:r>
        </a:p>
      </xdr:txBody>
    </xdr:sp>
    <xdr:clientData/>
  </xdr:twoCellAnchor>
  <xdr:twoCellAnchor>
    <xdr:from>
      <xdr:col>0</xdr:col>
      <xdr:colOff>133350</xdr:colOff>
      <xdr:row>40</xdr:row>
      <xdr:rowOff>9525</xdr:rowOff>
    </xdr:from>
    <xdr:to>
      <xdr:col>1</xdr:col>
      <xdr:colOff>0</xdr:colOff>
      <xdr:row>41</xdr:row>
      <xdr:rowOff>114300</xdr:rowOff>
    </xdr:to>
    <xdr:sp>
      <xdr:nvSpPr>
        <xdr:cNvPr id="13" name="AutoShape 22"/>
        <xdr:cNvSpPr>
          <a:spLocks/>
        </xdr:cNvSpPr>
      </xdr:nvSpPr>
      <xdr:spPr>
        <a:xfrm>
          <a:off x="133350" y="7029450"/>
          <a:ext cx="552450" cy="276225"/>
        </a:xfrm>
        <a:prstGeom prst="bracketPair">
          <a:avLst/>
        </a:prstGeom>
        <a:noFill/>
        <a:ln w="1905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ﾎﾟｲﾝﾄ</a:t>
          </a:r>
        </a:p>
      </xdr:txBody>
    </xdr:sp>
    <xdr:clientData/>
  </xdr:twoCellAnchor>
  <xdr:twoCellAnchor>
    <xdr:from>
      <xdr:col>3</xdr:col>
      <xdr:colOff>209550</xdr:colOff>
      <xdr:row>14</xdr:row>
      <xdr:rowOff>85725</xdr:rowOff>
    </xdr:from>
    <xdr:to>
      <xdr:col>3</xdr:col>
      <xdr:colOff>704850</xdr:colOff>
      <xdr:row>15</xdr:row>
      <xdr:rowOff>133350</xdr:rowOff>
    </xdr:to>
    <xdr:sp>
      <xdr:nvSpPr>
        <xdr:cNvPr id="14" name="Text Box 23"/>
        <xdr:cNvSpPr txBox="1">
          <a:spLocks noChangeArrowheads="1"/>
        </xdr:cNvSpPr>
      </xdr:nvSpPr>
      <xdr:spPr>
        <a:xfrm>
          <a:off x="2295525" y="2667000"/>
          <a:ext cx="49530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日付</a:t>
          </a:r>
        </a:p>
      </xdr:txBody>
    </xdr:sp>
    <xdr:clientData/>
  </xdr:twoCellAnchor>
  <xdr:twoCellAnchor>
    <xdr:from>
      <xdr:col>3</xdr:col>
      <xdr:colOff>152400</xdr:colOff>
      <xdr:row>22</xdr:row>
      <xdr:rowOff>47625</xdr:rowOff>
    </xdr:from>
    <xdr:to>
      <xdr:col>4</xdr:col>
      <xdr:colOff>123825</xdr:colOff>
      <xdr:row>23</xdr:row>
      <xdr:rowOff>85725</xdr:rowOff>
    </xdr:to>
    <xdr:sp>
      <xdr:nvSpPr>
        <xdr:cNvPr id="15" name="Text Box 24"/>
        <xdr:cNvSpPr txBox="1">
          <a:spLocks noChangeArrowheads="1"/>
        </xdr:cNvSpPr>
      </xdr:nvSpPr>
      <xdr:spPr>
        <a:xfrm>
          <a:off x="2238375" y="406717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3</xdr:col>
      <xdr:colOff>152400</xdr:colOff>
      <xdr:row>24</xdr:row>
      <xdr:rowOff>57150</xdr:rowOff>
    </xdr:from>
    <xdr:to>
      <xdr:col>4</xdr:col>
      <xdr:colOff>123825</xdr:colOff>
      <xdr:row>25</xdr:row>
      <xdr:rowOff>95250</xdr:rowOff>
    </xdr:to>
    <xdr:sp>
      <xdr:nvSpPr>
        <xdr:cNvPr id="16" name="Text Box 25"/>
        <xdr:cNvSpPr txBox="1">
          <a:spLocks noChangeArrowheads="1"/>
        </xdr:cNvSpPr>
      </xdr:nvSpPr>
      <xdr:spPr>
        <a:xfrm>
          <a:off x="2238375" y="441960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3</xdr:col>
      <xdr:colOff>152400</xdr:colOff>
      <xdr:row>26</xdr:row>
      <xdr:rowOff>47625</xdr:rowOff>
    </xdr:from>
    <xdr:to>
      <xdr:col>4</xdr:col>
      <xdr:colOff>123825</xdr:colOff>
      <xdr:row>27</xdr:row>
      <xdr:rowOff>85725</xdr:rowOff>
    </xdr:to>
    <xdr:sp>
      <xdr:nvSpPr>
        <xdr:cNvPr id="17" name="Text Box 26"/>
        <xdr:cNvSpPr txBox="1">
          <a:spLocks noChangeArrowheads="1"/>
        </xdr:cNvSpPr>
      </xdr:nvSpPr>
      <xdr:spPr>
        <a:xfrm>
          <a:off x="2238375" y="476250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3</xdr:col>
      <xdr:colOff>209550</xdr:colOff>
      <xdr:row>16</xdr:row>
      <xdr:rowOff>85725</xdr:rowOff>
    </xdr:from>
    <xdr:to>
      <xdr:col>3</xdr:col>
      <xdr:colOff>704850</xdr:colOff>
      <xdr:row>17</xdr:row>
      <xdr:rowOff>133350</xdr:rowOff>
    </xdr:to>
    <xdr:sp>
      <xdr:nvSpPr>
        <xdr:cNvPr id="18" name="Text Box 27"/>
        <xdr:cNvSpPr txBox="1">
          <a:spLocks noChangeArrowheads="1"/>
        </xdr:cNvSpPr>
      </xdr:nvSpPr>
      <xdr:spPr>
        <a:xfrm>
          <a:off x="2295525" y="3028950"/>
          <a:ext cx="49530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日付</a:t>
          </a:r>
        </a:p>
      </xdr:txBody>
    </xdr:sp>
    <xdr:clientData/>
  </xdr:twoCellAnchor>
  <xdr:twoCellAnchor>
    <xdr:from>
      <xdr:col>3</xdr:col>
      <xdr:colOff>152400</xdr:colOff>
      <xdr:row>20</xdr:row>
      <xdr:rowOff>76200</xdr:rowOff>
    </xdr:from>
    <xdr:to>
      <xdr:col>4</xdr:col>
      <xdr:colOff>123825</xdr:colOff>
      <xdr:row>21</xdr:row>
      <xdr:rowOff>85725</xdr:rowOff>
    </xdr:to>
    <xdr:sp>
      <xdr:nvSpPr>
        <xdr:cNvPr id="19" name="Text Box 28"/>
        <xdr:cNvSpPr txBox="1">
          <a:spLocks noChangeArrowheads="1"/>
        </xdr:cNvSpPr>
      </xdr:nvSpPr>
      <xdr:spPr>
        <a:xfrm>
          <a:off x="2238375" y="37147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2</xdr:col>
      <xdr:colOff>9525</xdr:colOff>
      <xdr:row>79</xdr:row>
      <xdr:rowOff>104775</xdr:rowOff>
    </xdr:from>
    <xdr:to>
      <xdr:col>3</xdr:col>
      <xdr:colOff>104775</xdr:colOff>
      <xdr:row>79</xdr:row>
      <xdr:rowOff>104775</xdr:rowOff>
    </xdr:to>
    <xdr:sp>
      <xdr:nvSpPr>
        <xdr:cNvPr id="20" name="Line 29"/>
        <xdr:cNvSpPr>
          <a:spLocks/>
        </xdr:cNvSpPr>
      </xdr:nvSpPr>
      <xdr:spPr>
        <a:xfrm>
          <a:off x="1400175" y="13725525"/>
          <a:ext cx="790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74</xdr:row>
      <xdr:rowOff>114300</xdr:rowOff>
    </xdr:from>
    <xdr:to>
      <xdr:col>3</xdr:col>
      <xdr:colOff>85725</xdr:colOff>
      <xdr:row>82</xdr:row>
      <xdr:rowOff>85725</xdr:rowOff>
    </xdr:to>
    <xdr:sp>
      <xdr:nvSpPr>
        <xdr:cNvPr id="21" name="Line 30"/>
        <xdr:cNvSpPr>
          <a:spLocks/>
        </xdr:cNvSpPr>
      </xdr:nvSpPr>
      <xdr:spPr>
        <a:xfrm>
          <a:off x="2171700" y="12820650"/>
          <a:ext cx="0"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74</xdr:row>
      <xdr:rowOff>104775</xdr:rowOff>
    </xdr:from>
    <xdr:to>
      <xdr:col>3</xdr:col>
      <xdr:colOff>742950</xdr:colOff>
      <xdr:row>74</xdr:row>
      <xdr:rowOff>104775</xdr:rowOff>
    </xdr:to>
    <xdr:sp>
      <xdr:nvSpPr>
        <xdr:cNvPr id="22" name="Line 31"/>
        <xdr:cNvSpPr>
          <a:spLocks/>
        </xdr:cNvSpPr>
      </xdr:nvSpPr>
      <xdr:spPr>
        <a:xfrm>
          <a:off x="2171700" y="1281112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76</xdr:row>
      <xdr:rowOff>114300</xdr:rowOff>
    </xdr:from>
    <xdr:to>
      <xdr:col>3</xdr:col>
      <xdr:colOff>752475</xdr:colOff>
      <xdr:row>76</xdr:row>
      <xdr:rowOff>114300</xdr:rowOff>
    </xdr:to>
    <xdr:sp>
      <xdr:nvSpPr>
        <xdr:cNvPr id="23" name="Line 32"/>
        <xdr:cNvSpPr>
          <a:spLocks/>
        </xdr:cNvSpPr>
      </xdr:nvSpPr>
      <xdr:spPr>
        <a:xfrm>
          <a:off x="2171700" y="131826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78</xdr:row>
      <xdr:rowOff>104775</xdr:rowOff>
    </xdr:from>
    <xdr:to>
      <xdr:col>3</xdr:col>
      <xdr:colOff>762000</xdr:colOff>
      <xdr:row>78</xdr:row>
      <xdr:rowOff>104775</xdr:rowOff>
    </xdr:to>
    <xdr:sp>
      <xdr:nvSpPr>
        <xdr:cNvPr id="24" name="Line 33"/>
        <xdr:cNvSpPr>
          <a:spLocks/>
        </xdr:cNvSpPr>
      </xdr:nvSpPr>
      <xdr:spPr>
        <a:xfrm>
          <a:off x="2171700" y="1353502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80</xdr:row>
      <xdr:rowOff>104775</xdr:rowOff>
    </xdr:from>
    <xdr:to>
      <xdr:col>4</xdr:col>
      <xdr:colOff>9525</xdr:colOff>
      <xdr:row>80</xdr:row>
      <xdr:rowOff>104775</xdr:rowOff>
    </xdr:to>
    <xdr:sp>
      <xdr:nvSpPr>
        <xdr:cNvPr id="25" name="Line 34"/>
        <xdr:cNvSpPr>
          <a:spLocks/>
        </xdr:cNvSpPr>
      </xdr:nvSpPr>
      <xdr:spPr>
        <a:xfrm>
          <a:off x="2171700" y="139065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82</xdr:row>
      <xdr:rowOff>104775</xdr:rowOff>
    </xdr:from>
    <xdr:to>
      <xdr:col>4</xdr:col>
      <xdr:colOff>19050</xdr:colOff>
      <xdr:row>82</xdr:row>
      <xdr:rowOff>104775</xdr:rowOff>
    </xdr:to>
    <xdr:sp>
      <xdr:nvSpPr>
        <xdr:cNvPr id="26" name="Line 35"/>
        <xdr:cNvSpPr>
          <a:spLocks/>
        </xdr:cNvSpPr>
      </xdr:nvSpPr>
      <xdr:spPr>
        <a:xfrm>
          <a:off x="2171700" y="1424940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89</xdr:row>
      <xdr:rowOff>95250</xdr:rowOff>
    </xdr:from>
    <xdr:to>
      <xdr:col>4</xdr:col>
      <xdr:colOff>19050</xdr:colOff>
      <xdr:row>89</xdr:row>
      <xdr:rowOff>95250</xdr:rowOff>
    </xdr:to>
    <xdr:sp>
      <xdr:nvSpPr>
        <xdr:cNvPr id="27" name="Line 36"/>
        <xdr:cNvSpPr>
          <a:spLocks/>
        </xdr:cNvSpPr>
      </xdr:nvSpPr>
      <xdr:spPr>
        <a:xfrm>
          <a:off x="2076450" y="15630525"/>
          <a:ext cx="790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96</xdr:row>
      <xdr:rowOff>85725</xdr:rowOff>
    </xdr:from>
    <xdr:to>
      <xdr:col>4</xdr:col>
      <xdr:colOff>0</xdr:colOff>
      <xdr:row>96</xdr:row>
      <xdr:rowOff>85725</xdr:rowOff>
    </xdr:to>
    <xdr:sp>
      <xdr:nvSpPr>
        <xdr:cNvPr id="28" name="Line 37"/>
        <xdr:cNvSpPr>
          <a:spLocks/>
        </xdr:cNvSpPr>
      </xdr:nvSpPr>
      <xdr:spPr>
        <a:xfrm flipV="1">
          <a:off x="2085975" y="17087850"/>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73</xdr:row>
      <xdr:rowOff>114300</xdr:rowOff>
    </xdr:from>
    <xdr:to>
      <xdr:col>3</xdr:col>
      <xdr:colOff>714375</xdr:colOff>
      <xdr:row>74</xdr:row>
      <xdr:rowOff>171450</xdr:rowOff>
    </xdr:to>
    <xdr:sp>
      <xdr:nvSpPr>
        <xdr:cNvPr id="29" name="Text Box 38"/>
        <xdr:cNvSpPr txBox="1">
          <a:spLocks noChangeArrowheads="1"/>
        </xdr:cNvSpPr>
      </xdr:nvSpPr>
      <xdr:spPr>
        <a:xfrm>
          <a:off x="2305050" y="12649200"/>
          <a:ext cx="4953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時刻</a:t>
          </a:r>
        </a:p>
      </xdr:txBody>
    </xdr:sp>
    <xdr:clientData/>
  </xdr:twoCellAnchor>
  <xdr:twoCellAnchor>
    <xdr:from>
      <xdr:col>3</xdr:col>
      <xdr:colOff>114300</xdr:colOff>
      <xdr:row>79</xdr:row>
      <xdr:rowOff>85725</xdr:rowOff>
    </xdr:from>
    <xdr:to>
      <xdr:col>3</xdr:col>
      <xdr:colOff>695325</xdr:colOff>
      <xdr:row>80</xdr:row>
      <xdr:rowOff>104775</xdr:rowOff>
    </xdr:to>
    <xdr:sp>
      <xdr:nvSpPr>
        <xdr:cNvPr id="30" name="Text Box 39"/>
        <xdr:cNvSpPr txBox="1">
          <a:spLocks noChangeArrowheads="1"/>
        </xdr:cNvSpPr>
      </xdr:nvSpPr>
      <xdr:spPr>
        <a:xfrm>
          <a:off x="2200275" y="13706475"/>
          <a:ext cx="5810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3</xdr:col>
      <xdr:colOff>142875</xdr:colOff>
      <xdr:row>77</xdr:row>
      <xdr:rowOff>104775</xdr:rowOff>
    </xdr:from>
    <xdr:to>
      <xdr:col>3</xdr:col>
      <xdr:colOff>723900</xdr:colOff>
      <xdr:row>78</xdr:row>
      <xdr:rowOff>152400</xdr:rowOff>
    </xdr:to>
    <xdr:sp>
      <xdr:nvSpPr>
        <xdr:cNvPr id="31" name="Text Box 40"/>
        <xdr:cNvSpPr txBox="1">
          <a:spLocks noChangeArrowheads="1"/>
        </xdr:cNvSpPr>
      </xdr:nvSpPr>
      <xdr:spPr>
        <a:xfrm>
          <a:off x="2228850" y="13382625"/>
          <a:ext cx="5810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3</xdr:col>
      <xdr:colOff>219075</xdr:colOff>
      <xdr:row>75</xdr:row>
      <xdr:rowOff>104775</xdr:rowOff>
    </xdr:from>
    <xdr:to>
      <xdr:col>3</xdr:col>
      <xdr:colOff>714375</xdr:colOff>
      <xdr:row>76</xdr:row>
      <xdr:rowOff>152400</xdr:rowOff>
    </xdr:to>
    <xdr:sp>
      <xdr:nvSpPr>
        <xdr:cNvPr id="32" name="Text Box 41"/>
        <xdr:cNvSpPr txBox="1">
          <a:spLocks noChangeArrowheads="1"/>
        </xdr:cNvSpPr>
      </xdr:nvSpPr>
      <xdr:spPr>
        <a:xfrm>
          <a:off x="2305050" y="13020675"/>
          <a:ext cx="49530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時刻</a:t>
          </a:r>
        </a:p>
      </xdr:txBody>
    </xdr:sp>
    <xdr:clientData/>
  </xdr:twoCellAnchor>
  <xdr:twoCellAnchor>
    <xdr:from>
      <xdr:col>3</xdr:col>
      <xdr:colOff>114300</xdr:colOff>
      <xdr:row>81</xdr:row>
      <xdr:rowOff>85725</xdr:rowOff>
    </xdr:from>
    <xdr:to>
      <xdr:col>3</xdr:col>
      <xdr:colOff>695325</xdr:colOff>
      <xdr:row>82</xdr:row>
      <xdr:rowOff>133350</xdr:rowOff>
    </xdr:to>
    <xdr:sp>
      <xdr:nvSpPr>
        <xdr:cNvPr id="33" name="Text Box 42"/>
        <xdr:cNvSpPr txBox="1">
          <a:spLocks noChangeArrowheads="1"/>
        </xdr:cNvSpPr>
      </xdr:nvSpPr>
      <xdr:spPr>
        <a:xfrm>
          <a:off x="2200275" y="14077950"/>
          <a:ext cx="5810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ﾕｰｻﾞ定義</a:t>
          </a:r>
        </a:p>
      </xdr:txBody>
    </xdr:sp>
    <xdr:clientData/>
  </xdr:twoCellAnchor>
  <xdr:twoCellAnchor>
    <xdr:from>
      <xdr:col>4</xdr:col>
      <xdr:colOff>209550</xdr:colOff>
      <xdr:row>40</xdr:row>
      <xdr:rowOff>57150</xdr:rowOff>
    </xdr:from>
    <xdr:to>
      <xdr:col>8</xdr:col>
      <xdr:colOff>466725</xdr:colOff>
      <xdr:row>59</xdr:row>
      <xdr:rowOff>133350</xdr:rowOff>
    </xdr:to>
    <xdr:grpSp>
      <xdr:nvGrpSpPr>
        <xdr:cNvPr id="34" name="Group 104"/>
        <xdr:cNvGrpSpPr>
          <a:grpSpLocks/>
        </xdr:cNvGrpSpPr>
      </xdr:nvGrpSpPr>
      <xdr:grpSpPr>
        <a:xfrm>
          <a:off x="3057525" y="7077075"/>
          <a:ext cx="3286125" cy="3200400"/>
          <a:chOff x="322" y="743"/>
          <a:chExt cx="347" cy="336"/>
        </a:xfrm>
        <a:solidFill>
          <a:srgbClr val="FFFFFF"/>
        </a:solidFill>
      </xdr:grpSpPr>
      <xdr:pic>
        <xdr:nvPicPr>
          <xdr:cNvPr id="35" name="Picture 11"/>
          <xdr:cNvPicPr preferRelativeResize="1">
            <a:picLocks noChangeAspect="1"/>
          </xdr:cNvPicPr>
        </xdr:nvPicPr>
        <xdr:blipFill>
          <a:blip r:embed="rId2"/>
          <a:stretch>
            <a:fillRect/>
          </a:stretch>
        </xdr:blipFill>
        <xdr:spPr>
          <a:xfrm>
            <a:off x="322" y="743"/>
            <a:ext cx="347" cy="336"/>
          </a:xfrm>
          <a:prstGeom prst="rect">
            <a:avLst/>
          </a:prstGeom>
          <a:noFill/>
          <a:ln w="1" cmpd="sng">
            <a:noFill/>
          </a:ln>
        </xdr:spPr>
      </xdr:pic>
      <xdr:sp>
        <xdr:nvSpPr>
          <xdr:cNvPr id="36" name="Oval 47"/>
          <xdr:cNvSpPr>
            <a:spLocks/>
          </xdr:cNvSpPr>
        </xdr:nvSpPr>
        <xdr:spPr>
          <a:xfrm>
            <a:off x="330" y="852"/>
            <a:ext cx="63" cy="20"/>
          </a:xfrm>
          <a:prstGeom prst="ellips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Oval 48"/>
          <xdr:cNvSpPr>
            <a:spLocks/>
          </xdr:cNvSpPr>
        </xdr:nvSpPr>
        <xdr:spPr>
          <a:xfrm>
            <a:off x="447" y="865"/>
            <a:ext cx="132" cy="26"/>
          </a:xfrm>
          <a:prstGeom prst="ellips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Oval 49"/>
          <xdr:cNvSpPr>
            <a:spLocks/>
          </xdr:cNvSpPr>
        </xdr:nvSpPr>
        <xdr:spPr>
          <a:xfrm>
            <a:off x="325" y="774"/>
            <a:ext cx="63" cy="21"/>
          </a:xfrm>
          <a:prstGeom prst="ellips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133350</xdr:colOff>
      <xdr:row>144</xdr:row>
      <xdr:rowOff>0</xdr:rowOff>
    </xdr:from>
    <xdr:to>
      <xdr:col>1</xdr:col>
      <xdr:colOff>9525</xdr:colOff>
      <xdr:row>145</xdr:row>
      <xdr:rowOff>9525</xdr:rowOff>
    </xdr:to>
    <xdr:sp>
      <xdr:nvSpPr>
        <xdr:cNvPr id="39" name="AutoShape 50"/>
        <xdr:cNvSpPr>
          <a:spLocks/>
        </xdr:cNvSpPr>
      </xdr:nvSpPr>
      <xdr:spPr>
        <a:xfrm>
          <a:off x="133350" y="25984200"/>
          <a:ext cx="561975" cy="20002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操作</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xdr:col>
      <xdr:colOff>95250</xdr:colOff>
      <xdr:row>30</xdr:row>
      <xdr:rowOff>9525</xdr:rowOff>
    </xdr:from>
    <xdr:to>
      <xdr:col>1</xdr:col>
      <xdr:colOff>561975</xdr:colOff>
      <xdr:row>30</xdr:row>
      <xdr:rowOff>152400</xdr:rowOff>
    </xdr:to>
    <xdr:sp>
      <xdr:nvSpPr>
        <xdr:cNvPr id="40" name="Rectangle 59"/>
        <xdr:cNvSpPr>
          <a:spLocks/>
        </xdr:cNvSpPr>
      </xdr:nvSpPr>
      <xdr:spPr>
        <a:xfrm>
          <a:off x="781050" y="5372100"/>
          <a:ext cx="466725" cy="142875"/>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71</xdr:row>
      <xdr:rowOff>114300</xdr:rowOff>
    </xdr:from>
    <xdr:to>
      <xdr:col>0</xdr:col>
      <xdr:colOff>676275</xdr:colOff>
      <xdr:row>73</xdr:row>
      <xdr:rowOff>66675</xdr:rowOff>
    </xdr:to>
    <xdr:sp>
      <xdr:nvSpPr>
        <xdr:cNvPr id="41" name="AutoShape 60"/>
        <xdr:cNvSpPr>
          <a:spLocks/>
        </xdr:cNvSpPr>
      </xdr:nvSpPr>
      <xdr:spPr>
        <a:xfrm>
          <a:off x="209550" y="12334875"/>
          <a:ext cx="466725" cy="2667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操作</a:t>
          </a:r>
        </a:p>
      </xdr:txBody>
    </xdr:sp>
    <xdr:clientData/>
  </xdr:twoCellAnchor>
  <xdr:twoCellAnchor>
    <xdr:from>
      <xdr:col>0</xdr:col>
      <xdr:colOff>219075</xdr:colOff>
      <xdr:row>86</xdr:row>
      <xdr:rowOff>0</xdr:rowOff>
    </xdr:from>
    <xdr:to>
      <xdr:col>1</xdr:col>
      <xdr:colOff>0</xdr:colOff>
      <xdr:row>87</xdr:row>
      <xdr:rowOff>57150</xdr:rowOff>
    </xdr:to>
    <xdr:sp>
      <xdr:nvSpPr>
        <xdr:cNvPr id="42" name="AutoShape 61"/>
        <xdr:cNvSpPr>
          <a:spLocks/>
        </xdr:cNvSpPr>
      </xdr:nvSpPr>
      <xdr:spPr>
        <a:xfrm>
          <a:off x="219075" y="14954250"/>
          <a:ext cx="466725" cy="24765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操作</a:t>
          </a:r>
        </a:p>
      </xdr:txBody>
    </xdr:sp>
    <xdr:clientData/>
  </xdr:twoCellAnchor>
  <xdr:twoCellAnchor>
    <xdr:from>
      <xdr:col>3</xdr:col>
      <xdr:colOff>495300</xdr:colOff>
      <xdr:row>85</xdr:row>
      <xdr:rowOff>38100</xdr:rowOff>
    </xdr:from>
    <xdr:to>
      <xdr:col>5</xdr:col>
      <xdr:colOff>314325</xdr:colOff>
      <xdr:row>89</xdr:row>
      <xdr:rowOff>9525</xdr:rowOff>
    </xdr:to>
    <xdr:sp>
      <xdr:nvSpPr>
        <xdr:cNvPr id="43" name="AutoShape 63"/>
        <xdr:cNvSpPr>
          <a:spLocks/>
        </xdr:cNvSpPr>
      </xdr:nvSpPr>
      <xdr:spPr>
        <a:xfrm>
          <a:off x="2581275" y="14811375"/>
          <a:ext cx="1533525" cy="733425"/>
        </a:xfrm>
        <a:prstGeom prst="down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=TODAY() </a:t>
          </a:r>
          <a:r>
            <a:rPr lang="en-US" cap="none" sz="1000" b="0" i="0" u="none" baseline="0">
              <a:solidFill>
                <a:srgbClr val="000000"/>
              </a:solidFill>
              <a:latin typeface="ＭＳ Ｐゴシック"/>
              <a:ea typeface="ＭＳ Ｐゴシック"/>
              <a:cs typeface="ＭＳ Ｐゴシック"/>
            </a:rPr>
            <a:t>と入力し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その後ｾﾙの書式設定する
</a:t>
          </a:r>
        </a:p>
      </xdr:txBody>
    </xdr:sp>
    <xdr:clientData/>
  </xdr:twoCellAnchor>
  <xdr:twoCellAnchor>
    <xdr:from>
      <xdr:col>3</xdr:col>
      <xdr:colOff>495300</xdr:colOff>
      <xdr:row>92</xdr:row>
      <xdr:rowOff>85725</xdr:rowOff>
    </xdr:from>
    <xdr:to>
      <xdr:col>5</xdr:col>
      <xdr:colOff>314325</xdr:colOff>
      <xdr:row>95</xdr:row>
      <xdr:rowOff>190500</xdr:rowOff>
    </xdr:to>
    <xdr:sp>
      <xdr:nvSpPr>
        <xdr:cNvPr id="44" name="AutoShape 64"/>
        <xdr:cNvSpPr>
          <a:spLocks/>
        </xdr:cNvSpPr>
      </xdr:nvSpPr>
      <xdr:spPr>
        <a:xfrm>
          <a:off x="2581275" y="16249650"/>
          <a:ext cx="1533525" cy="733425"/>
        </a:xfrm>
        <a:prstGeom prst="down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=NOW() </a:t>
          </a:r>
          <a:r>
            <a:rPr lang="en-US" cap="none" sz="1000" b="0" i="0" u="none" baseline="0">
              <a:solidFill>
                <a:srgbClr val="000000"/>
              </a:solidFill>
              <a:latin typeface="ＭＳ Ｐゴシック"/>
              <a:ea typeface="ＭＳ Ｐゴシック"/>
              <a:cs typeface="ＭＳ Ｐゴシック"/>
            </a:rPr>
            <a:t>と入力し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その後ｾﾙの書式設定する
</a:t>
          </a:r>
        </a:p>
      </xdr:txBody>
    </xdr:sp>
    <xdr:clientData/>
  </xdr:twoCellAnchor>
  <xdr:twoCellAnchor>
    <xdr:from>
      <xdr:col>5</xdr:col>
      <xdr:colOff>9525</xdr:colOff>
      <xdr:row>119</xdr:row>
      <xdr:rowOff>57150</xdr:rowOff>
    </xdr:from>
    <xdr:to>
      <xdr:col>6</xdr:col>
      <xdr:colOff>762000</xdr:colOff>
      <xdr:row>122</xdr:row>
      <xdr:rowOff>57150</xdr:rowOff>
    </xdr:to>
    <xdr:sp>
      <xdr:nvSpPr>
        <xdr:cNvPr id="45" name="AutoShape 95"/>
        <xdr:cNvSpPr>
          <a:spLocks/>
        </xdr:cNvSpPr>
      </xdr:nvSpPr>
      <xdr:spPr>
        <a:xfrm>
          <a:off x="3810000" y="21374100"/>
          <a:ext cx="1581150" cy="542925"/>
        </a:xfrm>
        <a:prstGeom prst="wedgeEllipseCallout">
          <a:avLst>
            <a:gd name="adj1" fmla="val -50601"/>
            <a:gd name="adj2" fmla="val 763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セルの計算式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=C124+D124</a:t>
          </a:r>
        </a:p>
      </xdr:txBody>
    </xdr:sp>
    <xdr:clientData/>
  </xdr:twoCellAnchor>
  <xdr:twoCellAnchor>
    <xdr:from>
      <xdr:col>4</xdr:col>
      <xdr:colOff>342900</xdr:colOff>
      <xdr:row>130</xdr:row>
      <xdr:rowOff>0</xdr:rowOff>
    </xdr:from>
    <xdr:to>
      <xdr:col>4</xdr:col>
      <xdr:colOff>342900</xdr:colOff>
      <xdr:row>134</xdr:row>
      <xdr:rowOff>9525</xdr:rowOff>
    </xdr:to>
    <xdr:sp>
      <xdr:nvSpPr>
        <xdr:cNvPr id="46" name="Line 96"/>
        <xdr:cNvSpPr>
          <a:spLocks/>
        </xdr:cNvSpPr>
      </xdr:nvSpPr>
      <xdr:spPr>
        <a:xfrm>
          <a:off x="3190875" y="23317200"/>
          <a:ext cx="0" cy="771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135</xdr:row>
      <xdr:rowOff>0</xdr:rowOff>
    </xdr:from>
    <xdr:to>
      <xdr:col>4</xdr:col>
      <xdr:colOff>342900</xdr:colOff>
      <xdr:row>138</xdr:row>
      <xdr:rowOff>0</xdr:rowOff>
    </xdr:to>
    <xdr:sp>
      <xdr:nvSpPr>
        <xdr:cNvPr id="47" name="Line 98"/>
        <xdr:cNvSpPr>
          <a:spLocks/>
        </xdr:cNvSpPr>
      </xdr:nvSpPr>
      <xdr:spPr>
        <a:xfrm>
          <a:off x="3190875" y="24269700"/>
          <a:ext cx="0" cy="571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137</xdr:row>
      <xdr:rowOff>38100</xdr:rowOff>
    </xdr:from>
    <xdr:to>
      <xdr:col>3</xdr:col>
      <xdr:colOff>571500</xdr:colOff>
      <xdr:row>139</xdr:row>
      <xdr:rowOff>171450</xdr:rowOff>
    </xdr:to>
    <xdr:sp>
      <xdr:nvSpPr>
        <xdr:cNvPr id="48" name="AutoShape 99"/>
        <xdr:cNvSpPr>
          <a:spLocks/>
        </xdr:cNvSpPr>
      </xdr:nvSpPr>
      <xdr:spPr>
        <a:xfrm flipH="1">
          <a:off x="1057275" y="24688800"/>
          <a:ext cx="1600200" cy="514350"/>
        </a:xfrm>
        <a:prstGeom prst="wedgeEllipseCallout">
          <a:avLst>
            <a:gd name="adj1" fmla="val -60120"/>
            <a:gd name="adj2" fmla="val -20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セルの計算式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=E135*24</a:t>
          </a:r>
        </a:p>
      </xdr:txBody>
    </xdr:sp>
    <xdr:clientData/>
  </xdr:twoCellAnchor>
  <xdr:twoCellAnchor>
    <xdr:from>
      <xdr:col>1</xdr:col>
      <xdr:colOff>28575</xdr:colOff>
      <xdr:row>141</xdr:row>
      <xdr:rowOff>9525</xdr:rowOff>
    </xdr:from>
    <xdr:to>
      <xdr:col>4</xdr:col>
      <xdr:colOff>619125</xdr:colOff>
      <xdr:row>142</xdr:row>
      <xdr:rowOff>133350</xdr:rowOff>
    </xdr:to>
    <xdr:sp>
      <xdr:nvSpPr>
        <xdr:cNvPr id="49" name="WordArt 100"/>
        <xdr:cNvSpPr>
          <a:spLocks/>
        </xdr:cNvSpPr>
      </xdr:nvSpPr>
      <xdr:spPr>
        <a:xfrm>
          <a:off x="714375" y="25422225"/>
          <a:ext cx="2752725" cy="314325"/>
        </a:xfrm>
        <a:prstGeom prst="rect"/>
        <a:noFill/>
      </xdr:spPr>
      <xdr:txBody>
        <a:bodyPr fromWordArt="1" wrap="none" lIns="91440" tIns="45720" rIns="91440" bIns="45720">
          <a:prstTxWarp prst="textPlain"/>
        </a:bodyPr>
        <a:p>
          <a:pPr algn="ctr"/>
          <a:r>
            <a:rPr sz="3600" kern="10" spc="0">
              <a:ln w="19050" cmpd="sng">
                <a:solidFill>
                  <a:srgbClr val="000000"/>
                </a:solidFill>
                <a:headEnd type="none"/>
                <a:tailEnd type="none"/>
              </a:ln>
              <a:solidFill>
                <a:srgbClr val="333333"/>
              </a:solidFill>
              <a:effectLst>
                <a:outerShdw dist="45790" dir="2021404" algn="ctr">
                  <a:srgbClr val="B2B2B2">
                    <a:alpha val="79998"/>
                  </a:srgbClr>
                </a:outerShdw>
              </a:effectLst>
              <a:latin typeface="ＭＳ Ｐ明朝"/>
              <a:cs typeface="ＭＳ Ｐ明朝"/>
            </a:rPr>
            <a:t>時間計算比較をしてみよう</a:t>
          </a:r>
        </a:p>
      </xdr:txBody>
    </xdr:sp>
    <xdr:clientData/>
  </xdr:twoCellAnchor>
  <xdr:twoCellAnchor>
    <xdr:from>
      <xdr:col>0</xdr:col>
      <xdr:colOff>371475</xdr:colOff>
      <xdr:row>152</xdr:row>
      <xdr:rowOff>47625</xdr:rowOff>
    </xdr:from>
    <xdr:to>
      <xdr:col>5</xdr:col>
      <xdr:colOff>733425</xdr:colOff>
      <xdr:row>159</xdr:row>
      <xdr:rowOff>142875</xdr:rowOff>
    </xdr:to>
    <xdr:sp>
      <xdr:nvSpPr>
        <xdr:cNvPr id="50" name="Oval 103"/>
        <xdr:cNvSpPr>
          <a:spLocks/>
        </xdr:cNvSpPr>
      </xdr:nvSpPr>
      <xdr:spPr>
        <a:xfrm>
          <a:off x="371475" y="27603450"/>
          <a:ext cx="4162425" cy="1219200"/>
        </a:xfrm>
        <a:prstGeom prst="ellips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160</xdr:row>
      <xdr:rowOff>19050</xdr:rowOff>
    </xdr:from>
    <xdr:to>
      <xdr:col>4</xdr:col>
      <xdr:colOff>238125</xdr:colOff>
      <xdr:row>161</xdr:row>
      <xdr:rowOff>95250</xdr:rowOff>
    </xdr:to>
    <xdr:sp>
      <xdr:nvSpPr>
        <xdr:cNvPr id="51" name="AutoShape 107"/>
        <xdr:cNvSpPr>
          <a:spLocks/>
        </xdr:cNvSpPr>
      </xdr:nvSpPr>
      <xdr:spPr>
        <a:xfrm>
          <a:off x="2390775" y="28851225"/>
          <a:ext cx="695325" cy="2286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144</xdr:row>
      <xdr:rowOff>9525</xdr:rowOff>
    </xdr:from>
    <xdr:to>
      <xdr:col>3</xdr:col>
      <xdr:colOff>371475</xdr:colOff>
      <xdr:row>145</xdr:row>
      <xdr:rowOff>0</xdr:rowOff>
    </xdr:to>
    <xdr:sp>
      <xdr:nvSpPr>
        <xdr:cNvPr id="52" name="Rectangle 108"/>
        <xdr:cNvSpPr>
          <a:spLocks/>
        </xdr:cNvSpPr>
      </xdr:nvSpPr>
      <xdr:spPr>
        <a:xfrm>
          <a:off x="2047875" y="25993725"/>
          <a:ext cx="409575" cy="180975"/>
        </a:xfrm>
        <a:prstGeom prst="rect">
          <a:avLst/>
        </a:prstGeom>
        <a:solidFill>
          <a:srgbClr val="FFFFFF"/>
        </a:solid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146</xdr:row>
      <xdr:rowOff>9525</xdr:rowOff>
    </xdr:from>
    <xdr:to>
      <xdr:col>3</xdr:col>
      <xdr:colOff>361950</xdr:colOff>
      <xdr:row>147</xdr:row>
      <xdr:rowOff>0</xdr:rowOff>
    </xdr:to>
    <xdr:sp>
      <xdr:nvSpPr>
        <xdr:cNvPr id="53" name="Rectangle 110"/>
        <xdr:cNvSpPr>
          <a:spLocks/>
        </xdr:cNvSpPr>
      </xdr:nvSpPr>
      <xdr:spPr>
        <a:xfrm>
          <a:off x="2038350" y="26374725"/>
          <a:ext cx="409575" cy="180975"/>
        </a:xfrm>
        <a:prstGeom prst="rect">
          <a:avLst/>
        </a:prstGeom>
        <a:solidFill>
          <a:srgbClr val="FFFFFF"/>
        </a:solid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148</xdr:row>
      <xdr:rowOff>0</xdr:rowOff>
    </xdr:from>
    <xdr:to>
      <xdr:col>3</xdr:col>
      <xdr:colOff>381000</xdr:colOff>
      <xdr:row>149</xdr:row>
      <xdr:rowOff>0</xdr:rowOff>
    </xdr:to>
    <xdr:sp>
      <xdr:nvSpPr>
        <xdr:cNvPr id="54" name="Rectangle 111"/>
        <xdr:cNvSpPr>
          <a:spLocks/>
        </xdr:cNvSpPr>
      </xdr:nvSpPr>
      <xdr:spPr>
        <a:xfrm>
          <a:off x="2047875" y="26746200"/>
          <a:ext cx="419100" cy="190500"/>
        </a:xfrm>
        <a:prstGeom prst="rect">
          <a:avLst/>
        </a:prstGeom>
        <a:solidFill>
          <a:srgbClr val="FFFFFF"/>
        </a:solidFill>
        <a:ln w="190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150</xdr:row>
      <xdr:rowOff>0</xdr:rowOff>
    </xdr:from>
    <xdr:to>
      <xdr:col>1</xdr:col>
      <xdr:colOff>9525</xdr:colOff>
      <xdr:row>150</xdr:row>
      <xdr:rowOff>200025</xdr:rowOff>
    </xdr:to>
    <xdr:sp>
      <xdr:nvSpPr>
        <xdr:cNvPr id="55" name="AutoShape 112"/>
        <xdr:cNvSpPr>
          <a:spLocks/>
        </xdr:cNvSpPr>
      </xdr:nvSpPr>
      <xdr:spPr>
        <a:xfrm>
          <a:off x="133350" y="27155775"/>
          <a:ext cx="561975" cy="20002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操作</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4</xdr:col>
      <xdr:colOff>847725</xdr:colOff>
      <xdr:row>183</xdr:row>
      <xdr:rowOff>9525</xdr:rowOff>
    </xdr:from>
    <xdr:to>
      <xdr:col>5</xdr:col>
      <xdr:colOff>19050</xdr:colOff>
      <xdr:row>184</xdr:row>
      <xdr:rowOff>38100</xdr:rowOff>
    </xdr:to>
    <xdr:sp>
      <xdr:nvSpPr>
        <xdr:cNvPr id="56" name="Line 114"/>
        <xdr:cNvSpPr>
          <a:spLocks/>
        </xdr:cNvSpPr>
      </xdr:nvSpPr>
      <xdr:spPr>
        <a:xfrm>
          <a:off x="3695700" y="32756475"/>
          <a:ext cx="123825"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182</xdr:row>
      <xdr:rowOff>0</xdr:rowOff>
    </xdr:from>
    <xdr:to>
      <xdr:col>1</xdr:col>
      <xdr:colOff>0</xdr:colOff>
      <xdr:row>183</xdr:row>
      <xdr:rowOff>114300</xdr:rowOff>
    </xdr:to>
    <xdr:sp>
      <xdr:nvSpPr>
        <xdr:cNvPr id="57" name="AutoShape 115"/>
        <xdr:cNvSpPr>
          <a:spLocks/>
        </xdr:cNvSpPr>
      </xdr:nvSpPr>
      <xdr:spPr>
        <a:xfrm>
          <a:off x="200025" y="32594550"/>
          <a:ext cx="485775" cy="2667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操作</a:t>
          </a:r>
        </a:p>
      </xdr:txBody>
    </xdr:sp>
    <xdr:clientData/>
  </xdr:twoCellAnchor>
  <xdr:twoCellAnchor>
    <xdr:from>
      <xdr:col>0</xdr:col>
      <xdr:colOff>200025</xdr:colOff>
      <xdr:row>196</xdr:row>
      <xdr:rowOff>161925</xdr:rowOff>
    </xdr:from>
    <xdr:to>
      <xdr:col>1</xdr:col>
      <xdr:colOff>0</xdr:colOff>
      <xdr:row>198</xdr:row>
      <xdr:rowOff>28575</xdr:rowOff>
    </xdr:to>
    <xdr:sp>
      <xdr:nvSpPr>
        <xdr:cNvPr id="58" name="AutoShape 116"/>
        <xdr:cNvSpPr>
          <a:spLocks/>
        </xdr:cNvSpPr>
      </xdr:nvSpPr>
      <xdr:spPr>
        <a:xfrm>
          <a:off x="200025" y="35109150"/>
          <a:ext cx="485775" cy="21907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操作</a:t>
          </a:r>
        </a:p>
      </xdr:txBody>
    </xdr:sp>
    <xdr:clientData/>
  </xdr:twoCellAnchor>
  <xdr:twoCellAnchor editAs="oneCell">
    <xdr:from>
      <xdr:col>1</xdr:col>
      <xdr:colOff>180975</xdr:colOff>
      <xdr:row>218</xdr:row>
      <xdr:rowOff>142875</xdr:rowOff>
    </xdr:from>
    <xdr:to>
      <xdr:col>4</xdr:col>
      <xdr:colOff>447675</xdr:colOff>
      <xdr:row>227</xdr:row>
      <xdr:rowOff>171450</xdr:rowOff>
    </xdr:to>
    <xdr:pic>
      <xdr:nvPicPr>
        <xdr:cNvPr id="59" name="Picture 188" descr="ファイル:Siphon.png"/>
        <xdr:cNvPicPr preferRelativeResize="1">
          <a:picLocks noChangeAspect="1"/>
        </xdr:cNvPicPr>
      </xdr:nvPicPr>
      <xdr:blipFill>
        <a:blip r:embed="rId3"/>
        <a:stretch>
          <a:fillRect/>
        </a:stretch>
      </xdr:blipFill>
      <xdr:spPr>
        <a:xfrm>
          <a:off x="866775" y="39100125"/>
          <a:ext cx="2428875" cy="1428750"/>
        </a:xfrm>
        <a:prstGeom prst="rect">
          <a:avLst/>
        </a:prstGeom>
        <a:noFill/>
        <a:ln w="9525" cmpd="sng">
          <a:noFill/>
        </a:ln>
      </xdr:spPr>
    </xdr:pic>
    <xdr:clientData/>
  </xdr:twoCellAnchor>
  <xdr:twoCellAnchor>
    <xdr:from>
      <xdr:col>5</xdr:col>
      <xdr:colOff>200025</xdr:colOff>
      <xdr:row>214</xdr:row>
      <xdr:rowOff>0</xdr:rowOff>
    </xdr:from>
    <xdr:to>
      <xdr:col>7</xdr:col>
      <xdr:colOff>400050</xdr:colOff>
      <xdr:row>227</xdr:row>
      <xdr:rowOff>66675</xdr:rowOff>
    </xdr:to>
    <xdr:grpSp>
      <xdr:nvGrpSpPr>
        <xdr:cNvPr id="60" name="グループ化 87"/>
        <xdr:cNvGrpSpPr>
          <a:grpSpLocks/>
        </xdr:cNvGrpSpPr>
      </xdr:nvGrpSpPr>
      <xdr:grpSpPr>
        <a:xfrm>
          <a:off x="4000500" y="38261925"/>
          <a:ext cx="1828800" cy="2162175"/>
          <a:chOff x="3028950" y="38433376"/>
          <a:chExt cx="2886075" cy="3171824"/>
        </a:xfrm>
        <a:solidFill>
          <a:srgbClr val="FFFFFF"/>
        </a:solidFill>
      </xdr:grpSpPr>
      <xdr:grpSp>
        <xdr:nvGrpSpPr>
          <xdr:cNvPr id="61" name="グループ化 85"/>
          <xdr:cNvGrpSpPr>
            <a:grpSpLocks/>
          </xdr:cNvGrpSpPr>
        </xdr:nvGrpSpPr>
        <xdr:grpSpPr>
          <a:xfrm>
            <a:off x="3028950" y="38433376"/>
            <a:ext cx="2886075" cy="3171824"/>
            <a:chOff x="3028950" y="38433376"/>
            <a:chExt cx="2886075" cy="3171824"/>
          </a:xfrm>
          <a:solidFill>
            <a:srgbClr val="FFFFFF"/>
          </a:solidFill>
        </xdr:grpSpPr>
        <xdr:grpSp>
          <xdr:nvGrpSpPr>
            <xdr:cNvPr id="62" name="グループ化 80"/>
            <xdr:cNvGrpSpPr>
              <a:grpSpLocks/>
            </xdr:cNvGrpSpPr>
          </xdr:nvGrpSpPr>
          <xdr:grpSpPr>
            <a:xfrm>
              <a:off x="3028950" y="38433376"/>
              <a:ext cx="2886075" cy="3010061"/>
              <a:chOff x="2647950" y="37899975"/>
              <a:chExt cx="3381375" cy="3781425"/>
            </a:xfrm>
            <a:solidFill>
              <a:srgbClr val="FFFFFF"/>
            </a:solidFill>
          </xdr:grpSpPr>
          <xdr:grpSp>
            <xdr:nvGrpSpPr>
              <xdr:cNvPr id="63" name="Group 1"/>
              <xdr:cNvGrpSpPr>
                <a:grpSpLocks/>
              </xdr:cNvGrpSpPr>
            </xdr:nvGrpSpPr>
            <xdr:grpSpPr>
              <a:xfrm>
                <a:off x="2647950" y="40300235"/>
                <a:ext cx="1209687" cy="1257324"/>
                <a:chOff x="2945" y="2714"/>
                <a:chExt cx="1903" cy="1983"/>
              </a:xfrm>
              <a:solidFill>
                <a:srgbClr val="FFFFFF"/>
              </a:solidFill>
            </xdr:grpSpPr>
            <xdr:grpSp>
              <xdr:nvGrpSpPr>
                <xdr:cNvPr id="64" name="Group 2"/>
                <xdr:cNvGrpSpPr>
                  <a:grpSpLocks/>
                </xdr:cNvGrpSpPr>
              </xdr:nvGrpSpPr>
              <xdr:grpSpPr>
                <a:xfrm rot="20551955">
                  <a:off x="2946" y="2714"/>
                  <a:ext cx="1904" cy="1983"/>
                  <a:chOff x="2876" y="2260"/>
                  <a:chExt cx="2269" cy="2392"/>
                </a:xfrm>
                <a:solidFill>
                  <a:srgbClr val="FFFFFF"/>
                </a:solidFill>
              </xdr:grpSpPr>
            </xdr:grpSp>
            <xdr:sp>
              <xdr:nvSpPr>
                <xdr:cNvPr id="75" name="Oval 13"/>
                <xdr:cNvSpPr>
                  <a:spLocks/>
                </xdr:cNvSpPr>
              </xdr:nvSpPr>
              <xdr:spPr>
                <a:xfrm>
                  <a:off x="3129" y="2941"/>
                  <a:ext cx="1515" cy="338"/>
                </a:xfrm>
                <a:prstGeom prst="ellipse">
                  <a:avLst/>
                </a:prstGeom>
                <a:solidFill>
                  <a:srgbClr val="00FFFF">
                    <a:alpha val="47000"/>
                  </a:srgbClr>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77" name="Group 31"/>
            <xdr:cNvGrpSpPr>
              <a:grpSpLocks/>
            </xdr:cNvGrpSpPr>
          </xdr:nvGrpSpPr>
          <xdr:grpSpPr>
            <a:xfrm>
              <a:off x="4448177" y="41329251"/>
              <a:ext cx="85861" cy="275949"/>
              <a:chOff x="569" y="430"/>
              <a:chExt cx="8" cy="34"/>
            </a:xfrm>
            <a:solidFill>
              <a:srgbClr val="FFFFFF"/>
            </a:solidFill>
          </xdr:grpSpPr>
        </xdr:grpSp>
      </xdr:grpSp>
    </xdr:grpSp>
    <xdr:clientData/>
  </xdr:twoCellAnchor>
  <xdr:twoCellAnchor>
    <xdr:from>
      <xdr:col>5</xdr:col>
      <xdr:colOff>447675</xdr:colOff>
      <xdr:row>285</xdr:row>
      <xdr:rowOff>0</xdr:rowOff>
    </xdr:from>
    <xdr:to>
      <xdr:col>7</xdr:col>
      <xdr:colOff>390525</xdr:colOff>
      <xdr:row>295</xdr:row>
      <xdr:rowOff>0</xdr:rowOff>
    </xdr:to>
    <xdr:grpSp>
      <xdr:nvGrpSpPr>
        <xdr:cNvPr id="82" name="Group 596"/>
        <xdr:cNvGrpSpPr>
          <a:grpSpLocks/>
        </xdr:cNvGrpSpPr>
      </xdr:nvGrpSpPr>
      <xdr:grpSpPr>
        <a:xfrm>
          <a:off x="4248150" y="49615725"/>
          <a:ext cx="1571625" cy="1590675"/>
          <a:chOff x="460" y="5200"/>
          <a:chExt cx="153" cy="167"/>
        </a:xfrm>
        <a:solidFill>
          <a:srgbClr val="FFFFFF"/>
        </a:solidFill>
      </xdr:grpSpPr>
      <xdr:sp>
        <xdr:nvSpPr>
          <xdr:cNvPr id="86" name="正方形/長方形 120"/>
          <xdr:cNvSpPr>
            <a:spLocks/>
          </xdr:cNvSpPr>
        </xdr:nvSpPr>
        <xdr:spPr>
          <a:xfrm>
            <a:off x="524" y="5232"/>
            <a:ext cx="36" cy="8"/>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87" name="正方形/長方形 121"/>
          <xdr:cNvSpPr>
            <a:spLocks/>
          </xdr:cNvSpPr>
        </xdr:nvSpPr>
        <xdr:spPr>
          <a:xfrm>
            <a:off x="519" y="5233"/>
            <a:ext cx="46" cy="8"/>
          </a:xfrm>
          <a:prstGeom prst="rect">
            <a:avLst/>
          </a:prstGeom>
          <a:solidFill>
            <a:srgbClr val="FFFFFF"/>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88" name="直線コネクタ 125"/>
          <xdr:cNvSpPr>
            <a:spLocks/>
          </xdr:cNvSpPr>
        </xdr:nvSpPr>
        <xdr:spPr>
          <a:xfrm>
            <a:off x="518" y="5240"/>
            <a:ext cx="49"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9" name="直線コネクタ 127"/>
          <xdr:cNvSpPr>
            <a:spLocks/>
          </xdr:cNvSpPr>
        </xdr:nvSpPr>
        <xdr:spPr>
          <a:xfrm>
            <a:off x="460" y="5248"/>
            <a:ext cx="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0" name="直線コネクタ 129"/>
          <xdr:cNvSpPr>
            <a:spLocks/>
          </xdr:cNvSpPr>
        </xdr:nvSpPr>
        <xdr:spPr>
          <a:xfrm>
            <a:off x="470" y="5255"/>
            <a:ext cx="28"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1" name="直線コネクタ 131"/>
          <xdr:cNvSpPr>
            <a:spLocks/>
          </xdr:cNvSpPr>
        </xdr:nvSpPr>
        <xdr:spPr>
          <a:xfrm>
            <a:off x="471" y="5264"/>
            <a:ext cx="24"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2" name="直線コネクタ 136"/>
          <xdr:cNvSpPr>
            <a:spLocks/>
          </xdr:cNvSpPr>
        </xdr:nvSpPr>
        <xdr:spPr>
          <a:xfrm>
            <a:off x="474" y="5273"/>
            <a:ext cx="1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3" name="直線コネクタ 138"/>
          <xdr:cNvSpPr>
            <a:spLocks/>
          </xdr:cNvSpPr>
        </xdr:nvSpPr>
        <xdr:spPr>
          <a:xfrm>
            <a:off x="565" y="5367"/>
            <a:ext cx="48"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4" name="直線矢印コネクタ 140"/>
          <xdr:cNvSpPr>
            <a:spLocks/>
          </xdr:cNvSpPr>
        </xdr:nvSpPr>
        <xdr:spPr>
          <a:xfrm rot="5400000" flipH="1" flipV="1">
            <a:off x="501" y="5294"/>
            <a:ext cx="25" cy="0"/>
          </a:xfrm>
          <a:prstGeom prst="straightConnector1">
            <a:avLst/>
          </a:prstGeom>
          <a:solidFill>
            <a:srgbClr val="FFFFFF"/>
          </a:solid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5" name="直線矢印コネクタ 147"/>
          <xdr:cNvSpPr>
            <a:spLocks/>
          </xdr:cNvSpPr>
        </xdr:nvSpPr>
        <xdr:spPr>
          <a:xfrm>
            <a:off x="531" y="5236"/>
            <a:ext cx="28" cy="0"/>
          </a:xfrm>
          <a:prstGeom prst="straightConnector1">
            <a:avLst/>
          </a:prstGeom>
          <a:solidFill>
            <a:srgbClr val="FFFFFF"/>
          </a:solid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直線矢印コネクタ 149"/>
          <xdr:cNvSpPr>
            <a:spLocks/>
          </xdr:cNvSpPr>
        </xdr:nvSpPr>
        <xdr:spPr>
          <a:xfrm rot="5400000">
            <a:off x="558" y="5347"/>
            <a:ext cx="32" cy="1"/>
          </a:xfrm>
          <a:prstGeom prst="straightConnector1">
            <a:avLst/>
          </a:prstGeom>
          <a:solidFill>
            <a:srgbClr val="FFFFFF"/>
          </a:solid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219</xdr:row>
      <xdr:rowOff>123825</xdr:rowOff>
    </xdr:from>
    <xdr:to>
      <xdr:col>2</xdr:col>
      <xdr:colOff>9525</xdr:colOff>
      <xdr:row>221</xdr:row>
      <xdr:rowOff>123825</xdr:rowOff>
    </xdr:to>
    <xdr:sp>
      <xdr:nvSpPr>
        <xdr:cNvPr id="97" name="Line 590"/>
        <xdr:cNvSpPr>
          <a:spLocks/>
        </xdr:cNvSpPr>
      </xdr:nvSpPr>
      <xdr:spPr>
        <a:xfrm>
          <a:off x="1400175" y="392620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219</xdr:row>
      <xdr:rowOff>133350</xdr:rowOff>
    </xdr:from>
    <xdr:to>
      <xdr:col>2</xdr:col>
      <xdr:colOff>190500</xdr:colOff>
      <xdr:row>221</xdr:row>
      <xdr:rowOff>104775</xdr:rowOff>
    </xdr:to>
    <xdr:sp>
      <xdr:nvSpPr>
        <xdr:cNvPr id="98" name="Line 591"/>
        <xdr:cNvSpPr>
          <a:spLocks/>
        </xdr:cNvSpPr>
      </xdr:nvSpPr>
      <xdr:spPr>
        <a:xfrm>
          <a:off x="1581150" y="392715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221</xdr:row>
      <xdr:rowOff>0</xdr:rowOff>
    </xdr:from>
    <xdr:to>
      <xdr:col>3</xdr:col>
      <xdr:colOff>485775</xdr:colOff>
      <xdr:row>222</xdr:row>
      <xdr:rowOff>123825</xdr:rowOff>
    </xdr:to>
    <xdr:sp>
      <xdr:nvSpPr>
        <xdr:cNvPr id="99" name="Line 592"/>
        <xdr:cNvSpPr>
          <a:spLocks/>
        </xdr:cNvSpPr>
      </xdr:nvSpPr>
      <xdr:spPr>
        <a:xfrm>
          <a:off x="2571750" y="394430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220</xdr:row>
      <xdr:rowOff>142875</xdr:rowOff>
    </xdr:from>
    <xdr:to>
      <xdr:col>3</xdr:col>
      <xdr:colOff>657225</xdr:colOff>
      <xdr:row>222</xdr:row>
      <xdr:rowOff>142875</xdr:rowOff>
    </xdr:to>
    <xdr:sp>
      <xdr:nvSpPr>
        <xdr:cNvPr id="100" name="Line 593"/>
        <xdr:cNvSpPr>
          <a:spLocks/>
        </xdr:cNvSpPr>
      </xdr:nvSpPr>
      <xdr:spPr>
        <a:xfrm>
          <a:off x="2743200" y="394335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230</xdr:row>
      <xdr:rowOff>47625</xdr:rowOff>
    </xdr:from>
    <xdr:to>
      <xdr:col>7</xdr:col>
      <xdr:colOff>381000</xdr:colOff>
      <xdr:row>235</xdr:row>
      <xdr:rowOff>123825</xdr:rowOff>
    </xdr:to>
    <xdr:grpSp>
      <xdr:nvGrpSpPr>
        <xdr:cNvPr id="101" name="Group 605"/>
        <xdr:cNvGrpSpPr>
          <a:grpSpLocks/>
        </xdr:cNvGrpSpPr>
      </xdr:nvGrpSpPr>
      <xdr:grpSpPr>
        <a:xfrm>
          <a:off x="3800475" y="40919400"/>
          <a:ext cx="2009775" cy="971550"/>
          <a:chOff x="403" y="4290"/>
          <a:chExt cx="209" cy="101"/>
        </a:xfrm>
        <a:solidFill>
          <a:srgbClr val="FFFFFF"/>
        </a:solidFill>
      </xdr:grpSpPr>
      <xdr:grpSp>
        <xdr:nvGrpSpPr>
          <xdr:cNvPr id="102" name="グループ化 98"/>
          <xdr:cNvGrpSpPr>
            <a:grpSpLocks/>
          </xdr:cNvGrpSpPr>
        </xdr:nvGrpSpPr>
        <xdr:grpSpPr>
          <a:xfrm>
            <a:off x="403" y="4290"/>
            <a:ext cx="209" cy="101"/>
            <a:chOff x="4219575" y="2533652"/>
            <a:chExt cx="2962275" cy="1228726"/>
          </a:xfrm>
          <a:solidFill>
            <a:srgbClr val="FFFFFF"/>
          </a:solidFill>
        </xdr:grpSpPr>
        <xdr:grpSp>
          <xdr:nvGrpSpPr>
            <xdr:cNvPr id="103" name="Group 126"/>
            <xdr:cNvGrpSpPr>
              <a:grpSpLocks/>
            </xdr:cNvGrpSpPr>
          </xdr:nvGrpSpPr>
          <xdr:grpSpPr>
            <a:xfrm>
              <a:off x="4219575" y="2533652"/>
              <a:ext cx="2962275" cy="1228726"/>
              <a:chOff x="590" y="282"/>
              <a:chExt cx="311" cy="128"/>
            </a:xfrm>
            <a:solidFill>
              <a:srgbClr val="FFFFFF"/>
            </a:solidFill>
          </xdr:grpSpPr>
          <xdr:sp>
            <xdr:nvSpPr>
              <xdr:cNvPr id="111" name="AutoShape 109" descr="大理石 (白)"/>
              <xdr:cNvSpPr>
                <a:spLocks/>
              </xdr:cNvSpPr>
            </xdr:nvSpPr>
            <xdr:spPr>
              <a:xfrm>
                <a:off x="813" y="284"/>
                <a:ext cx="74" cy="34"/>
              </a:xfrm>
              <a:prstGeom prst="parallelogram">
                <a:avLst/>
              </a:prstGeom>
              <a:blipFill>
                <a:blip r:embed="rId13"/>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2" name="AutoShape 110" descr="みかげ石"/>
              <xdr:cNvSpPr>
                <a:spLocks/>
              </xdr:cNvSpPr>
            </xdr:nvSpPr>
            <xdr:spPr>
              <a:xfrm rot="16200000" flipV="1">
                <a:off x="869" y="285"/>
                <a:ext cx="18" cy="110"/>
              </a:xfrm>
              <a:prstGeom prst="parallelogram">
                <a:avLst/>
              </a:prstGeom>
              <a:blipFill>
                <a:blip r:embed="rId14"/>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5" name="Rectangle 127"/>
            <xdr:cNvSpPr>
              <a:spLocks/>
            </xdr:cNvSpPr>
          </xdr:nvSpPr>
          <xdr:spPr>
            <a:xfrm>
              <a:off x="4857945" y="2885989"/>
              <a:ext cx="1752926" cy="447563"/>
            </a:xfrm>
            <a:prstGeom prst="rect">
              <a:avLst/>
            </a:prstGeom>
            <a:solidFill>
              <a:srgbClr val="CCFFFF">
                <a:alpha val="29000"/>
              </a:srgbClr>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16" name="Group 139"/>
          <xdr:cNvGrpSpPr>
            <a:grpSpLocks/>
          </xdr:cNvGrpSpPr>
        </xdr:nvGrpSpPr>
        <xdr:grpSpPr>
          <a:xfrm>
            <a:off x="541" y="4357"/>
            <a:ext cx="25" cy="19"/>
            <a:chOff x="619" y="118"/>
            <a:chExt cx="97" cy="101"/>
          </a:xfrm>
          <a:solidFill>
            <a:srgbClr val="FFFFFF"/>
          </a:solidFill>
        </xdr:grpSpPr>
      </xdr:grpSp>
    </xdr:grpSp>
    <xdr:clientData/>
  </xdr:twoCellAnchor>
  <xdr:twoCellAnchor>
    <xdr:from>
      <xdr:col>0</xdr:col>
      <xdr:colOff>104775</xdr:colOff>
      <xdr:row>27</xdr:row>
      <xdr:rowOff>142875</xdr:rowOff>
    </xdr:from>
    <xdr:to>
      <xdr:col>1</xdr:col>
      <xdr:colOff>285750</xdr:colOff>
      <xdr:row>29</xdr:row>
      <xdr:rowOff>142875</xdr:rowOff>
    </xdr:to>
    <xdr:sp>
      <xdr:nvSpPr>
        <xdr:cNvPr id="124" name="TextBox 606"/>
        <xdr:cNvSpPr txBox="1">
          <a:spLocks noChangeArrowheads="1"/>
        </xdr:cNvSpPr>
      </xdr:nvSpPr>
      <xdr:spPr>
        <a:xfrm>
          <a:off x="104775" y="5010150"/>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0</xdr:col>
      <xdr:colOff>123825</xdr:colOff>
      <xdr:row>70</xdr:row>
      <xdr:rowOff>0</xdr:rowOff>
    </xdr:from>
    <xdr:to>
      <xdr:col>1</xdr:col>
      <xdr:colOff>304800</xdr:colOff>
      <xdr:row>72</xdr:row>
      <xdr:rowOff>19050</xdr:rowOff>
    </xdr:to>
    <xdr:sp>
      <xdr:nvSpPr>
        <xdr:cNvPr id="125" name="TextBox 607"/>
        <xdr:cNvSpPr txBox="1">
          <a:spLocks noChangeArrowheads="1"/>
        </xdr:cNvSpPr>
      </xdr:nvSpPr>
      <xdr:spPr>
        <a:xfrm>
          <a:off x="123825" y="12020550"/>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1</xdr:col>
      <xdr:colOff>47625</xdr:colOff>
      <xdr:row>100</xdr:row>
      <xdr:rowOff>38100</xdr:rowOff>
    </xdr:from>
    <xdr:to>
      <xdr:col>4</xdr:col>
      <xdr:colOff>590550</xdr:colOff>
      <xdr:row>104</xdr:row>
      <xdr:rowOff>161925</xdr:rowOff>
    </xdr:to>
    <xdr:sp>
      <xdr:nvSpPr>
        <xdr:cNvPr id="126" name="AutoShape 608"/>
        <xdr:cNvSpPr>
          <a:spLocks/>
        </xdr:cNvSpPr>
      </xdr:nvSpPr>
      <xdr:spPr>
        <a:xfrm flipH="1">
          <a:off x="733425" y="17821275"/>
          <a:ext cx="2705100" cy="847725"/>
        </a:xfrm>
        <a:prstGeom prst="cloudCallout">
          <a:avLst>
            <a:gd name="adj1" fmla="val -14439"/>
            <a:gd name="adj2" fmla="val 67976"/>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一般数値　と　時間数値　　　　の違い</a:t>
          </a:r>
        </a:p>
      </xdr:txBody>
    </xdr:sp>
    <xdr:clientData/>
  </xdr:twoCellAnchor>
  <xdr:twoCellAnchor>
    <xdr:from>
      <xdr:col>0</xdr:col>
      <xdr:colOff>123825</xdr:colOff>
      <xdr:row>142</xdr:row>
      <xdr:rowOff>66675</xdr:rowOff>
    </xdr:from>
    <xdr:to>
      <xdr:col>1</xdr:col>
      <xdr:colOff>304800</xdr:colOff>
      <xdr:row>144</xdr:row>
      <xdr:rowOff>28575</xdr:rowOff>
    </xdr:to>
    <xdr:sp>
      <xdr:nvSpPr>
        <xdr:cNvPr id="127" name="TextBox 609"/>
        <xdr:cNvSpPr txBox="1">
          <a:spLocks noChangeArrowheads="1"/>
        </xdr:cNvSpPr>
      </xdr:nvSpPr>
      <xdr:spPr>
        <a:xfrm>
          <a:off x="123825" y="25669875"/>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0</xdr:col>
      <xdr:colOff>133350</xdr:colOff>
      <xdr:row>180</xdr:row>
      <xdr:rowOff>47625</xdr:rowOff>
    </xdr:from>
    <xdr:to>
      <xdr:col>1</xdr:col>
      <xdr:colOff>314325</xdr:colOff>
      <xdr:row>182</xdr:row>
      <xdr:rowOff>19050</xdr:rowOff>
    </xdr:to>
    <xdr:sp>
      <xdr:nvSpPr>
        <xdr:cNvPr id="128" name="TextBox 610"/>
        <xdr:cNvSpPr txBox="1">
          <a:spLocks noChangeArrowheads="1"/>
        </xdr:cNvSpPr>
      </xdr:nvSpPr>
      <xdr:spPr>
        <a:xfrm>
          <a:off x="133350" y="32270700"/>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0</xdr:col>
      <xdr:colOff>114300</xdr:colOff>
      <xdr:row>194</xdr:row>
      <xdr:rowOff>95250</xdr:rowOff>
    </xdr:from>
    <xdr:to>
      <xdr:col>1</xdr:col>
      <xdr:colOff>295275</xdr:colOff>
      <xdr:row>196</xdr:row>
      <xdr:rowOff>123825</xdr:rowOff>
    </xdr:to>
    <xdr:sp>
      <xdr:nvSpPr>
        <xdr:cNvPr id="129" name="TextBox 611"/>
        <xdr:cNvSpPr txBox="1">
          <a:spLocks noChangeArrowheads="1"/>
        </xdr:cNvSpPr>
      </xdr:nvSpPr>
      <xdr:spPr>
        <a:xfrm>
          <a:off x="114300" y="34728150"/>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3</xdr:col>
      <xdr:colOff>333375</xdr:colOff>
      <xdr:row>113</xdr:row>
      <xdr:rowOff>28575</xdr:rowOff>
    </xdr:from>
    <xdr:to>
      <xdr:col>3</xdr:col>
      <xdr:colOff>485775</xdr:colOff>
      <xdr:row>113</xdr:row>
      <xdr:rowOff>152400</xdr:rowOff>
    </xdr:to>
    <xdr:sp>
      <xdr:nvSpPr>
        <xdr:cNvPr id="130" name="AutoShape 612"/>
        <xdr:cNvSpPr>
          <a:spLocks/>
        </xdr:cNvSpPr>
      </xdr:nvSpPr>
      <xdr:spPr>
        <a:xfrm>
          <a:off x="2419350" y="20202525"/>
          <a:ext cx="152400" cy="1238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204</xdr:row>
      <xdr:rowOff>114300</xdr:rowOff>
    </xdr:from>
    <xdr:to>
      <xdr:col>1</xdr:col>
      <xdr:colOff>304800</xdr:colOff>
      <xdr:row>206</xdr:row>
      <xdr:rowOff>57150</xdr:rowOff>
    </xdr:to>
    <xdr:sp>
      <xdr:nvSpPr>
        <xdr:cNvPr id="131" name="TextBox 613"/>
        <xdr:cNvSpPr txBox="1">
          <a:spLocks noChangeArrowheads="1"/>
        </xdr:cNvSpPr>
      </xdr:nvSpPr>
      <xdr:spPr>
        <a:xfrm>
          <a:off x="123825" y="36528375"/>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0</xdr:col>
      <xdr:colOff>152400</xdr:colOff>
      <xdr:row>209</xdr:row>
      <xdr:rowOff>9525</xdr:rowOff>
    </xdr:from>
    <xdr:to>
      <xdr:col>1</xdr:col>
      <xdr:colOff>123825</xdr:colOff>
      <xdr:row>210</xdr:row>
      <xdr:rowOff>114300</xdr:rowOff>
    </xdr:to>
    <xdr:sp>
      <xdr:nvSpPr>
        <xdr:cNvPr id="132" name="TextBox 614"/>
        <xdr:cNvSpPr txBox="1">
          <a:spLocks noChangeArrowheads="1"/>
        </xdr:cNvSpPr>
      </xdr:nvSpPr>
      <xdr:spPr>
        <a:xfrm>
          <a:off x="152400" y="37347525"/>
          <a:ext cx="657225" cy="323850"/>
        </a:xfrm>
        <a:prstGeom prst="rect">
          <a:avLst/>
        </a:prstGeom>
        <a:noFill/>
        <a:ln w="9525" cmpd="sng">
          <a:noFill/>
        </a:ln>
      </xdr:spPr>
      <xdr:txBody>
        <a:bodyPr vertOverflow="clip" wrap="square"/>
        <a:p>
          <a:pPr algn="l">
            <a:defRPr/>
          </a:pPr>
          <a:r>
            <a:rPr lang="en-US" cap="none" sz="1800" b="1" i="0" u="none" baseline="0">
              <a:solidFill>
                <a:srgbClr val="0000FF"/>
              </a:solidFill>
              <a:latin typeface="ＭＳ Ｐゴシック"/>
              <a:ea typeface="ＭＳ Ｐゴシック"/>
              <a:cs typeface="ＭＳ Ｐゴシック"/>
            </a:rPr>
            <a:t>参考</a:t>
          </a:r>
        </a:p>
      </xdr:txBody>
    </xdr:sp>
    <xdr:clientData/>
  </xdr:twoCellAnchor>
  <xdr:twoCellAnchor>
    <xdr:from>
      <xdr:col>0</xdr:col>
      <xdr:colOff>190500</xdr:colOff>
      <xdr:row>238</xdr:row>
      <xdr:rowOff>133350</xdr:rowOff>
    </xdr:from>
    <xdr:to>
      <xdr:col>1</xdr:col>
      <xdr:colOff>123825</xdr:colOff>
      <xdr:row>240</xdr:row>
      <xdr:rowOff>104775</xdr:rowOff>
    </xdr:to>
    <xdr:sp>
      <xdr:nvSpPr>
        <xdr:cNvPr id="133" name="TextBox 615"/>
        <xdr:cNvSpPr txBox="1">
          <a:spLocks noChangeArrowheads="1"/>
        </xdr:cNvSpPr>
      </xdr:nvSpPr>
      <xdr:spPr>
        <a:xfrm>
          <a:off x="190500" y="42357675"/>
          <a:ext cx="619125" cy="342900"/>
        </a:xfrm>
        <a:prstGeom prst="rect">
          <a:avLst/>
        </a:prstGeom>
        <a:noFill/>
        <a:ln w="9525" cmpd="sng">
          <a:noFill/>
        </a:ln>
      </xdr:spPr>
      <xdr:txBody>
        <a:bodyPr vertOverflow="clip" wrap="square"/>
        <a:p>
          <a:pPr algn="l">
            <a:defRPr/>
          </a:pPr>
          <a:r>
            <a:rPr lang="en-US" cap="none" sz="1800" b="1" i="0" u="none" baseline="0">
              <a:solidFill>
                <a:srgbClr val="0000FF"/>
              </a:solidFill>
              <a:latin typeface="ＭＳ Ｐゴシック"/>
              <a:ea typeface="ＭＳ Ｐゴシック"/>
              <a:cs typeface="ＭＳ Ｐゴシック"/>
            </a:rPr>
            <a:t>参考</a:t>
          </a:r>
        </a:p>
      </xdr:txBody>
    </xdr:sp>
    <xdr:clientData/>
  </xdr:twoCellAnchor>
  <xdr:twoCellAnchor>
    <xdr:from>
      <xdr:col>0</xdr:col>
      <xdr:colOff>104775</xdr:colOff>
      <xdr:row>84</xdr:row>
      <xdr:rowOff>85725</xdr:rowOff>
    </xdr:from>
    <xdr:to>
      <xdr:col>1</xdr:col>
      <xdr:colOff>285750</xdr:colOff>
      <xdr:row>86</xdr:row>
      <xdr:rowOff>38100</xdr:rowOff>
    </xdr:to>
    <xdr:sp>
      <xdr:nvSpPr>
        <xdr:cNvPr id="134" name="TextBox 616"/>
        <xdr:cNvSpPr txBox="1">
          <a:spLocks noChangeArrowheads="1"/>
        </xdr:cNvSpPr>
      </xdr:nvSpPr>
      <xdr:spPr>
        <a:xfrm>
          <a:off x="104775" y="14649450"/>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twoCellAnchor>
    <xdr:from>
      <xdr:col>0</xdr:col>
      <xdr:colOff>152400</xdr:colOff>
      <xdr:row>229</xdr:row>
      <xdr:rowOff>85725</xdr:rowOff>
    </xdr:from>
    <xdr:to>
      <xdr:col>1</xdr:col>
      <xdr:colOff>123825</xdr:colOff>
      <xdr:row>231</xdr:row>
      <xdr:rowOff>76200</xdr:rowOff>
    </xdr:to>
    <xdr:sp>
      <xdr:nvSpPr>
        <xdr:cNvPr id="135" name="TextBox 617"/>
        <xdr:cNvSpPr txBox="1">
          <a:spLocks noChangeArrowheads="1"/>
        </xdr:cNvSpPr>
      </xdr:nvSpPr>
      <xdr:spPr>
        <a:xfrm>
          <a:off x="152400" y="40805100"/>
          <a:ext cx="657225" cy="323850"/>
        </a:xfrm>
        <a:prstGeom prst="rect">
          <a:avLst/>
        </a:prstGeom>
        <a:noFill/>
        <a:ln w="9525" cmpd="sng">
          <a:noFill/>
        </a:ln>
      </xdr:spPr>
      <xdr:txBody>
        <a:bodyPr vertOverflow="clip" wrap="square"/>
        <a:p>
          <a:pPr algn="l">
            <a:defRPr/>
          </a:pPr>
          <a:r>
            <a:rPr lang="en-US" cap="none" sz="1800" b="1" i="0" u="none" baseline="0">
              <a:solidFill>
                <a:srgbClr val="0000FF"/>
              </a:solidFill>
              <a:latin typeface="ＭＳ Ｐゴシック"/>
              <a:ea typeface="ＭＳ Ｐゴシック"/>
              <a:cs typeface="ＭＳ Ｐゴシック"/>
            </a:rPr>
            <a:t>参考</a:t>
          </a:r>
        </a:p>
      </xdr:txBody>
    </xdr:sp>
    <xdr:clientData/>
  </xdr:twoCellAnchor>
  <xdr:twoCellAnchor>
    <xdr:from>
      <xdr:col>5</xdr:col>
      <xdr:colOff>571500</xdr:colOff>
      <xdr:row>122</xdr:row>
      <xdr:rowOff>76200</xdr:rowOff>
    </xdr:from>
    <xdr:to>
      <xdr:col>8</xdr:col>
      <xdr:colOff>76200</xdr:colOff>
      <xdr:row>125</xdr:row>
      <xdr:rowOff>123825</xdr:rowOff>
    </xdr:to>
    <xdr:sp>
      <xdr:nvSpPr>
        <xdr:cNvPr id="136" name="AutoShape 95"/>
        <xdr:cNvSpPr>
          <a:spLocks/>
        </xdr:cNvSpPr>
      </xdr:nvSpPr>
      <xdr:spPr>
        <a:xfrm>
          <a:off x="4371975" y="21936075"/>
          <a:ext cx="1581150" cy="542925"/>
        </a:xfrm>
        <a:prstGeom prst="wedgeEllipseCallout">
          <a:avLst>
            <a:gd name="adj1" fmla="val -84939"/>
            <a:gd name="adj2" fmla="val 570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セルの計算式
　　=C127+D127</a:t>
          </a:r>
        </a:p>
      </xdr:txBody>
    </xdr:sp>
    <xdr:clientData/>
  </xdr:twoCellAnchor>
  <xdr:twoCellAnchor>
    <xdr:from>
      <xdr:col>5</xdr:col>
      <xdr:colOff>695325</xdr:colOff>
      <xdr:row>125</xdr:row>
      <xdr:rowOff>190500</xdr:rowOff>
    </xdr:from>
    <xdr:to>
      <xdr:col>8</xdr:col>
      <xdr:colOff>200025</xdr:colOff>
      <xdr:row>128</xdr:row>
      <xdr:rowOff>152400</xdr:rowOff>
    </xdr:to>
    <xdr:sp>
      <xdr:nvSpPr>
        <xdr:cNvPr id="137" name="AutoShape 95"/>
        <xdr:cNvSpPr>
          <a:spLocks/>
        </xdr:cNvSpPr>
      </xdr:nvSpPr>
      <xdr:spPr>
        <a:xfrm>
          <a:off x="4495800" y="22545675"/>
          <a:ext cx="1581150" cy="542925"/>
        </a:xfrm>
        <a:prstGeom prst="wedgeEllipseCallout">
          <a:avLst>
            <a:gd name="adj1" fmla="val -94578"/>
            <a:gd name="adj2" fmla="val 57018"/>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セルの計算式
　　=C130+D130</a:t>
          </a:r>
        </a:p>
      </xdr:txBody>
    </xdr:sp>
    <xdr:clientData/>
  </xdr:twoCellAnchor>
  <xdr:twoCellAnchor>
    <xdr:from>
      <xdr:col>1</xdr:col>
      <xdr:colOff>381000</xdr:colOff>
      <xdr:row>133</xdr:row>
      <xdr:rowOff>47625</xdr:rowOff>
    </xdr:from>
    <xdr:to>
      <xdr:col>3</xdr:col>
      <xdr:colOff>581025</xdr:colOff>
      <xdr:row>135</xdr:row>
      <xdr:rowOff>180975</xdr:rowOff>
    </xdr:to>
    <xdr:sp>
      <xdr:nvSpPr>
        <xdr:cNvPr id="138" name="AutoShape 99"/>
        <xdr:cNvSpPr>
          <a:spLocks/>
        </xdr:cNvSpPr>
      </xdr:nvSpPr>
      <xdr:spPr>
        <a:xfrm flipH="1">
          <a:off x="1066800" y="23936325"/>
          <a:ext cx="1600200" cy="514350"/>
        </a:xfrm>
        <a:prstGeom prst="wedgeEllipseCallout">
          <a:avLst>
            <a:gd name="adj1" fmla="val -60120"/>
            <a:gd name="adj2" fmla="val -20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セルの計算式
　　=E130</a:t>
          </a:r>
        </a:p>
      </xdr:txBody>
    </xdr:sp>
    <xdr:clientData/>
  </xdr:twoCellAnchor>
  <xdr:twoCellAnchor editAs="oneCell">
    <xdr:from>
      <xdr:col>1</xdr:col>
      <xdr:colOff>19050</xdr:colOff>
      <xdr:row>254</xdr:row>
      <xdr:rowOff>28575</xdr:rowOff>
    </xdr:from>
    <xdr:to>
      <xdr:col>2</xdr:col>
      <xdr:colOff>657225</xdr:colOff>
      <xdr:row>263</xdr:row>
      <xdr:rowOff>66675</xdr:rowOff>
    </xdr:to>
    <xdr:pic>
      <xdr:nvPicPr>
        <xdr:cNvPr id="139" name="Picture 629"/>
        <xdr:cNvPicPr preferRelativeResize="1">
          <a:picLocks noChangeAspect="1"/>
        </xdr:cNvPicPr>
      </xdr:nvPicPr>
      <xdr:blipFill>
        <a:blip r:embed="rId4"/>
        <a:stretch>
          <a:fillRect/>
        </a:stretch>
      </xdr:blipFill>
      <xdr:spPr>
        <a:xfrm>
          <a:off x="704850" y="44796075"/>
          <a:ext cx="1343025" cy="1409700"/>
        </a:xfrm>
        <a:prstGeom prst="rect">
          <a:avLst/>
        </a:prstGeom>
        <a:noFill/>
        <a:ln w="9525" cmpd="sng">
          <a:noFill/>
        </a:ln>
      </xdr:spPr>
    </xdr:pic>
    <xdr:clientData/>
  </xdr:twoCellAnchor>
  <xdr:twoCellAnchor editAs="oneCell">
    <xdr:from>
      <xdr:col>1</xdr:col>
      <xdr:colOff>28575</xdr:colOff>
      <xdr:row>242</xdr:row>
      <xdr:rowOff>123825</xdr:rowOff>
    </xdr:from>
    <xdr:to>
      <xdr:col>2</xdr:col>
      <xdr:colOff>666750</xdr:colOff>
      <xdr:row>252</xdr:row>
      <xdr:rowOff>85725</xdr:rowOff>
    </xdr:to>
    <xdr:pic>
      <xdr:nvPicPr>
        <xdr:cNvPr id="140" name="Picture 630"/>
        <xdr:cNvPicPr preferRelativeResize="1">
          <a:picLocks noChangeAspect="1"/>
        </xdr:cNvPicPr>
      </xdr:nvPicPr>
      <xdr:blipFill>
        <a:blip r:embed="rId5"/>
        <a:stretch>
          <a:fillRect/>
        </a:stretch>
      </xdr:blipFill>
      <xdr:spPr>
        <a:xfrm>
          <a:off x="714375" y="43062525"/>
          <a:ext cx="1343025" cy="1485900"/>
        </a:xfrm>
        <a:prstGeom prst="rect">
          <a:avLst/>
        </a:prstGeom>
        <a:noFill/>
        <a:ln w="9525" cmpd="sng">
          <a:noFill/>
        </a:ln>
      </xdr:spPr>
    </xdr:pic>
    <xdr:clientData/>
  </xdr:twoCellAnchor>
  <xdr:twoCellAnchor editAs="oneCell">
    <xdr:from>
      <xdr:col>3</xdr:col>
      <xdr:colOff>238125</xdr:colOff>
      <xdr:row>243</xdr:row>
      <xdr:rowOff>0</xdr:rowOff>
    </xdr:from>
    <xdr:to>
      <xdr:col>4</xdr:col>
      <xdr:colOff>857250</xdr:colOff>
      <xdr:row>252</xdr:row>
      <xdr:rowOff>142875</xdr:rowOff>
    </xdr:to>
    <xdr:pic>
      <xdr:nvPicPr>
        <xdr:cNvPr id="141" name="Picture 631"/>
        <xdr:cNvPicPr preferRelativeResize="1">
          <a:picLocks noChangeAspect="1"/>
        </xdr:cNvPicPr>
      </xdr:nvPicPr>
      <xdr:blipFill>
        <a:blip r:embed="rId6"/>
        <a:stretch>
          <a:fillRect/>
        </a:stretch>
      </xdr:blipFill>
      <xdr:spPr>
        <a:xfrm>
          <a:off x="2324100" y="43091100"/>
          <a:ext cx="1381125" cy="1514475"/>
        </a:xfrm>
        <a:prstGeom prst="rect">
          <a:avLst/>
        </a:prstGeom>
        <a:noFill/>
        <a:ln w="9525" cmpd="sng">
          <a:noFill/>
        </a:ln>
      </xdr:spPr>
    </xdr:pic>
    <xdr:clientData/>
  </xdr:twoCellAnchor>
  <xdr:twoCellAnchor editAs="oneCell">
    <xdr:from>
      <xdr:col>3</xdr:col>
      <xdr:colOff>200025</xdr:colOff>
      <xdr:row>253</xdr:row>
      <xdr:rowOff>142875</xdr:rowOff>
    </xdr:from>
    <xdr:to>
      <xdr:col>4</xdr:col>
      <xdr:colOff>895350</xdr:colOff>
      <xdr:row>263</xdr:row>
      <xdr:rowOff>95250</xdr:rowOff>
    </xdr:to>
    <xdr:pic>
      <xdr:nvPicPr>
        <xdr:cNvPr id="142" name="Picture 632"/>
        <xdr:cNvPicPr preferRelativeResize="1">
          <a:picLocks noChangeAspect="1"/>
        </xdr:cNvPicPr>
      </xdr:nvPicPr>
      <xdr:blipFill>
        <a:blip r:embed="rId7"/>
        <a:stretch>
          <a:fillRect/>
        </a:stretch>
      </xdr:blipFill>
      <xdr:spPr>
        <a:xfrm>
          <a:off x="2286000" y="44757975"/>
          <a:ext cx="1457325" cy="1476375"/>
        </a:xfrm>
        <a:prstGeom prst="rect">
          <a:avLst/>
        </a:prstGeom>
        <a:noFill/>
        <a:ln w="9525" cmpd="sng">
          <a:noFill/>
        </a:ln>
      </xdr:spPr>
    </xdr:pic>
    <xdr:clientData/>
  </xdr:twoCellAnchor>
  <xdr:twoCellAnchor editAs="oneCell">
    <xdr:from>
      <xdr:col>5</xdr:col>
      <xdr:colOff>200025</xdr:colOff>
      <xdr:row>242</xdr:row>
      <xdr:rowOff>133350</xdr:rowOff>
    </xdr:from>
    <xdr:to>
      <xdr:col>7</xdr:col>
      <xdr:colOff>28575</xdr:colOff>
      <xdr:row>252</xdr:row>
      <xdr:rowOff>104775</xdr:rowOff>
    </xdr:to>
    <xdr:pic>
      <xdr:nvPicPr>
        <xdr:cNvPr id="143" name="Picture 633"/>
        <xdr:cNvPicPr preferRelativeResize="1">
          <a:picLocks noChangeAspect="1"/>
        </xdr:cNvPicPr>
      </xdr:nvPicPr>
      <xdr:blipFill>
        <a:blip r:embed="rId8"/>
        <a:stretch>
          <a:fillRect/>
        </a:stretch>
      </xdr:blipFill>
      <xdr:spPr>
        <a:xfrm>
          <a:off x="4000500" y="43072050"/>
          <a:ext cx="1457325" cy="1495425"/>
        </a:xfrm>
        <a:prstGeom prst="rect">
          <a:avLst/>
        </a:prstGeom>
        <a:noFill/>
        <a:ln w="9525" cmpd="sng">
          <a:noFill/>
        </a:ln>
      </xdr:spPr>
    </xdr:pic>
    <xdr:clientData/>
  </xdr:twoCellAnchor>
  <xdr:twoCellAnchor editAs="oneCell">
    <xdr:from>
      <xdr:col>5</xdr:col>
      <xdr:colOff>304800</xdr:colOff>
      <xdr:row>253</xdr:row>
      <xdr:rowOff>28575</xdr:rowOff>
    </xdr:from>
    <xdr:to>
      <xdr:col>6</xdr:col>
      <xdr:colOff>714375</xdr:colOff>
      <xdr:row>263</xdr:row>
      <xdr:rowOff>66675</xdr:rowOff>
    </xdr:to>
    <xdr:pic>
      <xdr:nvPicPr>
        <xdr:cNvPr id="144" name="Picture 634"/>
        <xdr:cNvPicPr preferRelativeResize="1">
          <a:picLocks noChangeAspect="1"/>
        </xdr:cNvPicPr>
      </xdr:nvPicPr>
      <xdr:blipFill>
        <a:blip r:embed="rId9"/>
        <a:stretch>
          <a:fillRect/>
        </a:stretch>
      </xdr:blipFill>
      <xdr:spPr>
        <a:xfrm>
          <a:off x="4105275" y="44643675"/>
          <a:ext cx="1238250" cy="1562100"/>
        </a:xfrm>
        <a:prstGeom prst="rect">
          <a:avLst/>
        </a:prstGeom>
        <a:noFill/>
        <a:ln w="9525" cmpd="sng">
          <a:noFill/>
        </a:ln>
      </xdr:spPr>
    </xdr:pic>
    <xdr:clientData/>
  </xdr:twoCellAnchor>
  <xdr:twoCellAnchor editAs="oneCell">
    <xdr:from>
      <xdr:col>1</xdr:col>
      <xdr:colOff>361950</xdr:colOff>
      <xdr:row>268</xdr:row>
      <xdr:rowOff>19050</xdr:rowOff>
    </xdr:from>
    <xdr:to>
      <xdr:col>4</xdr:col>
      <xdr:colOff>371475</xdr:colOff>
      <xdr:row>278</xdr:row>
      <xdr:rowOff>133350</xdr:rowOff>
    </xdr:to>
    <xdr:pic>
      <xdr:nvPicPr>
        <xdr:cNvPr id="145" name="Picture 635"/>
        <xdr:cNvPicPr preferRelativeResize="1">
          <a:picLocks noChangeAspect="1"/>
        </xdr:cNvPicPr>
      </xdr:nvPicPr>
      <xdr:blipFill>
        <a:blip r:embed="rId10"/>
        <a:stretch>
          <a:fillRect/>
        </a:stretch>
      </xdr:blipFill>
      <xdr:spPr>
        <a:xfrm>
          <a:off x="1047750" y="46948725"/>
          <a:ext cx="2171700" cy="1704975"/>
        </a:xfrm>
        <a:prstGeom prst="rect">
          <a:avLst/>
        </a:prstGeom>
        <a:noFill/>
        <a:ln w="9525" cmpd="sng">
          <a:noFill/>
        </a:ln>
      </xdr:spPr>
    </xdr:pic>
    <xdr:clientData/>
  </xdr:twoCellAnchor>
  <xdr:twoCellAnchor editAs="oneCell">
    <xdr:from>
      <xdr:col>1</xdr:col>
      <xdr:colOff>247650</xdr:colOff>
      <xdr:row>283</xdr:row>
      <xdr:rowOff>47625</xdr:rowOff>
    </xdr:from>
    <xdr:to>
      <xdr:col>4</xdr:col>
      <xdr:colOff>771525</xdr:colOff>
      <xdr:row>296</xdr:row>
      <xdr:rowOff>9525</xdr:rowOff>
    </xdr:to>
    <xdr:pic>
      <xdr:nvPicPr>
        <xdr:cNvPr id="146" name="Picture 636"/>
        <xdr:cNvPicPr preferRelativeResize="1">
          <a:picLocks noChangeAspect="1"/>
        </xdr:cNvPicPr>
      </xdr:nvPicPr>
      <xdr:blipFill>
        <a:blip r:embed="rId11"/>
        <a:stretch>
          <a:fillRect/>
        </a:stretch>
      </xdr:blipFill>
      <xdr:spPr>
        <a:xfrm>
          <a:off x="933450" y="49358550"/>
          <a:ext cx="2686050" cy="2009775"/>
        </a:xfrm>
        <a:prstGeom prst="rect">
          <a:avLst/>
        </a:prstGeom>
        <a:noFill/>
        <a:ln w="9525" cmpd="sng">
          <a:noFill/>
        </a:ln>
      </xdr:spPr>
    </xdr:pic>
    <xdr:clientData/>
  </xdr:twoCellAnchor>
  <xdr:twoCellAnchor editAs="oneCell">
    <xdr:from>
      <xdr:col>4</xdr:col>
      <xdr:colOff>933450</xdr:colOff>
      <xdr:row>267</xdr:row>
      <xdr:rowOff>114300</xdr:rowOff>
    </xdr:from>
    <xdr:to>
      <xdr:col>7</xdr:col>
      <xdr:colOff>371475</xdr:colOff>
      <xdr:row>279</xdr:row>
      <xdr:rowOff>133350</xdr:rowOff>
    </xdr:to>
    <xdr:pic>
      <xdr:nvPicPr>
        <xdr:cNvPr id="147" name="Picture 637"/>
        <xdr:cNvPicPr preferRelativeResize="1">
          <a:picLocks noChangeAspect="1"/>
        </xdr:cNvPicPr>
      </xdr:nvPicPr>
      <xdr:blipFill>
        <a:blip r:embed="rId12"/>
        <a:stretch>
          <a:fillRect/>
        </a:stretch>
      </xdr:blipFill>
      <xdr:spPr>
        <a:xfrm>
          <a:off x="3781425" y="46891575"/>
          <a:ext cx="2019300" cy="1914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xdr:row>
      <xdr:rowOff>133350</xdr:rowOff>
    </xdr:from>
    <xdr:to>
      <xdr:col>1</xdr:col>
      <xdr:colOff>1133475</xdr:colOff>
      <xdr:row>10</xdr:row>
      <xdr:rowOff>28575</xdr:rowOff>
    </xdr:to>
    <xdr:sp>
      <xdr:nvSpPr>
        <xdr:cNvPr id="1" name="AutoShape 13"/>
        <xdr:cNvSpPr>
          <a:spLocks/>
        </xdr:cNvSpPr>
      </xdr:nvSpPr>
      <xdr:spPr>
        <a:xfrm>
          <a:off x="476250" y="828675"/>
          <a:ext cx="1028700" cy="923925"/>
        </a:xfrm>
        <a:prstGeom prst="wedgeRectCallout">
          <a:avLst>
            <a:gd name="adj1" fmla="val 162962"/>
            <a:gd name="adj2" fmla="val 48060"/>
          </a:avLst>
        </a:prstGeom>
        <a:no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繰返し数を入力し、開始ボタンをクリックすると, 所要時間が表示される。</a:t>
          </a:r>
        </a:p>
      </xdr:txBody>
    </xdr:sp>
    <xdr:clientData/>
  </xdr:twoCellAnchor>
  <xdr:twoCellAnchor>
    <xdr:from>
      <xdr:col>5</xdr:col>
      <xdr:colOff>647700</xdr:colOff>
      <xdr:row>13</xdr:row>
      <xdr:rowOff>123825</xdr:rowOff>
    </xdr:from>
    <xdr:to>
      <xdr:col>8</xdr:col>
      <xdr:colOff>514350</xdr:colOff>
      <xdr:row>22</xdr:row>
      <xdr:rowOff>57150</xdr:rowOff>
    </xdr:to>
    <xdr:sp>
      <xdr:nvSpPr>
        <xdr:cNvPr id="2" name="AutoShape 14"/>
        <xdr:cNvSpPr>
          <a:spLocks/>
        </xdr:cNvSpPr>
      </xdr:nvSpPr>
      <xdr:spPr>
        <a:xfrm>
          <a:off x="5486400" y="2476500"/>
          <a:ext cx="2495550" cy="1666875"/>
        </a:xfrm>
        <a:prstGeom prst="cloudCallout">
          <a:avLst>
            <a:gd name="adj1" fmla="val -14884"/>
            <a:gd name="adj2" fmla="val 65999"/>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
</a:t>
          </a:r>
          <a:r>
            <a:rPr lang="en-US" cap="none" sz="1400" b="0" i="1" u="none" baseline="0">
              <a:solidFill>
                <a:srgbClr val="FF00FF"/>
              </a:solidFill>
              <a:latin typeface="ＭＳ Ｐゴシック"/>
              <a:ea typeface="ＭＳ Ｐゴシック"/>
              <a:cs typeface="ＭＳ Ｐゴシック"/>
            </a:rPr>
            <a:t>時間をつくる起点が異なることを理解しましょう！！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161925</xdr:rowOff>
    </xdr:from>
    <xdr:to>
      <xdr:col>5</xdr:col>
      <xdr:colOff>495300</xdr:colOff>
      <xdr:row>7</xdr:row>
      <xdr:rowOff>114300</xdr:rowOff>
    </xdr:to>
    <xdr:sp>
      <xdr:nvSpPr>
        <xdr:cNvPr id="1" name="WordArt 1"/>
        <xdr:cNvSpPr>
          <a:spLocks/>
        </xdr:cNvSpPr>
      </xdr:nvSpPr>
      <xdr:spPr>
        <a:xfrm>
          <a:off x="1914525" y="1095375"/>
          <a:ext cx="1352550" cy="304800"/>
        </a:xfrm>
        <a:prstGeom prst="rect"/>
        <a:noFill/>
      </xdr:spPr>
      <xdr:txBody>
        <a:bodyPr fromWordArt="1" wrap="none" lIns="91440" tIns="45720" rIns="91440" bIns="45720">
          <a:prstTxWarp prst="textPlain"/>
        </a:bodyPr>
        <a:p>
          <a:pPr algn="ctr"/>
          <a:r>
            <a:rPr sz="3200" kern="10" spc="0">
              <a:ln w="19050" cmpd="sng">
                <a:solidFill>
                  <a:srgbClr val="33CCCC"/>
                </a:solidFill>
                <a:headEnd type="none"/>
                <a:tailEnd type="none"/>
              </a:ln>
              <a:solidFill>
                <a:srgbClr val="33CCCC"/>
              </a:solidFill>
              <a:effectLst>
                <a:outerShdw dist="35921" dir="2700000" algn="ctr">
                  <a:srgbClr val="990000">
                    <a:alpha val="100000"/>
                  </a:srgbClr>
                </a:outerShdw>
              </a:effectLst>
              <a:latin typeface="ＭＳ Ｐゴシック"/>
              <a:cs typeface="ＭＳ Ｐゴシック"/>
            </a:rPr>
            <a:t>数値入力</a:t>
          </a:r>
        </a:p>
      </xdr:txBody>
    </xdr:sp>
    <xdr:clientData/>
  </xdr:twoCellAnchor>
  <xdr:twoCellAnchor>
    <xdr:from>
      <xdr:col>8</xdr:col>
      <xdr:colOff>104775</xdr:colOff>
      <xdr:row>5</xdr:row>
      <xdr:rowOff>152400</xdr:rowOff>
    </xdr:from>
    <xdr:to>
      <xdr:col>10</xdr:col>
      <xdr:colOff>238125</xdr:colOff>
      <xdr:row>7</xdr:row>
      <xdr:rowOff>104775</xdr:rowOff>
    </xdr:to>
    <xdr:sp>
      <xdr:nvSpPr>
        <xdr:cNvPr id="2" name="WordArt 2"/>
        <xdr:cNvSpPr>
          <a:spLocks/>
        </xdr:cNvSpPr>
      </xdr:nvSpPr>
      <xdr:spPr>
        <a:xfrm>
          <a:off x="4714875" y="1085850"/>
          <a:ext cx="1352550" cy="304800"/>
        </a:xfrm>
        <a:prstGeom prst="rect"/>
        <a:noFill/>
      </xdr:spPr>
      <xdr:txBody>
        <a:bodyPr fromWordArt="1" wrap="none" lIns="91440" tIns="45720" rIns="91440" bIns="45720">
          <a:prstTxWarp prst="textPlain"/>
        </a:bodyPr>
        <a:p>
          <a:pPr algn="ctr"/>
          <a:r>
            <a:rPr sz="3200" kern="10" spc="0">
              <a:ln w="19050" cmpd="sng">
                <a:solidFill>
                  <a:srgbClr val="33CCCC"/>
                </a:solidFill>
                <a:headEnd type="none"/>
                <a:tailEnd type="none"/>
              </a:ln>
              <a:solidFill>
                <a:srgbClr val="33CCCC"/>
              </a:solidFill>
              <a:effectLst>
                <a:outerShdw dist="35921" dir="2700000" algn="ctr">
                  <a:srgbClr val="990000">
                    <a:alpha val="100000"/>
                  </a:srgbClr>
                </a:outerShdw>
              </a:effectLst>
              <a:latin typeface="ＭＳ Ｐゴシック"/>
              <a:cs typeface="ＭＳ Ｐゴシック"/>
            </a:rPr>
            <a:t>時間表示</a:t>
          </a:r>
        </a:p>
      </xdr:txBody>
    </xdr:sp>
    <xdr:clientData/>
  </xdr:twoCellAnchor>
  <xdr:twoCellAnchor>
    <xdr:from>
      <xdr:col>6</xdr:col>
      <xdr:colOff>438150</xdr:colOff>
      <xdr:row>6</xdr:row>
      <xdr:rowOff>85725</xdr:rowOff>
    </xdr:from>
    <xdr:to>
      <xdr:col>7</xdr:col>
      <xdr:colOff>419100</xdr:colOff>
      <xdr:row>7</xdr:row>
      <xdr:rowOff>104775</xdr:rowOff>
    </xdr:to>
    <xdr:sp>
      <xdr:nvSpPr>
        <xdr:cNvPr id="3" name="AutoShape 3"/>
        <xdr:cNvSpPr>
          <a:spLocks/>
        </xdr:cNvSpPr>
      </xdr:nvSpPr>
      <xdr:spPr>
        <a:xfrm>
          <a:off x="3800475" y="1200150"/>
          <a:ext cx="609600" cy="19050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5</xdr:row>
      <xdr:rowOff>66675</xdr:rowOff>
    </xdr:from>
    <xdr:to>
      <xdr:col>7</xdr:col>
      <xdr:colOff>419100</xdr:colOff>
      <xdr:row>6</xdr:row>
      <xdr:rowOff>104775</xdr:rowOff>
    </xdr:to>
    <xdr:sp>
      <xdr:nvSpPr>
        <xdr:cNvPr id="4" name="Text Box 4"/>
        <xdr:cNvSpPr txBox="1">
          <a:spLocks noChangeArrowheads="1"/>
        </xdr:cNvSpPr>
      </xdr:nvSpPr>
      <xdr:spPr>
        <a:xfrm>
          <a:off x="3895725" y="1000125"/>
          <a:ext cx="5143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変換</a:t>
          </a:r>
        </a:p>
      </xdr:txBody>
    </xdr:sp>
    <xdr:clientData/>
  </xdr:twoCellAnchor>
  <xdr:twoCellAnchor>
    <xdr:from>
      <xdr:col>6</xdr:col>
      <xdr:colOff>476250</xdr:colOff>
      <xdr:row>1</xdr:row>
      <xdr:rowOff>9525</xdr:rowOff>
    </xdr:from>
    <xdr:to>
      <xdr:col>9</xdr:col>
      <xdr:colOff>485775</xdr:colOff>
      <xdr:row>4</xdr:row>
      <xdr:rowOff>9525</xdr:rowOff>
    </xdr:to>
    <xdr:sp>
      <xdr:nvSpPr>
        <xdr:cNvPr id="5" name="Rectangle 5"/>
        <xdr:cNvSpPr>
          <a:spLocks/>
        </xdr:cNvSpPr>
      </xdr:nvSpPr>
      <xdr:spPr>
        <a:xfrm>
          <a:off x="3838575" y="238125"/>
          <a:ext cx="1876425" cy="5238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時間数を時間数値へ変換
=M27*24</a:t>
          </a:r>
        </a:p>
      </xdr:txBody>
    </xdr:sp>
    <xdr:clientData/>
  </xdr:twoCellAnchor>
  <xdr:twoCellAnchor>
    <xdr:from>
      <xdr:col>9</xdr:col>
      <xdr:colOff>485775</xdr:colOff>
      <xdr:row>2</xdr:row>
      <xdr:rowOff>76200</xdr:rowOff>
    </xdr:from>
    <xdr:to>
      <xdr:col>13</xdr:col>
      <xdr:colOff>200025</xdr:colOff>
      <xdr:row>2</xdr:row>
      <xdr:rowOff>76200</xdr:rowOff>
    </xdr:to>
    <xdr:sp>
      <xdr:nvSpPr>
        <xdr:cNvPr id="6" name="Line 43"/>
        <xdr:cNvSpPr>
          <a:spLocks/>
        </xdr:cNvSpPr>
      </xdr:nvSpPr>
      <xdr:spPr>
        <a:xfrm>
          <a:off x="5715000" y="485775"/>
          <a:ext cx="2162175" cy="0"/>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xdr:row>
      <xdr:rowOff>85725</xdr:rowOff>
    </xdr:from>
    <xdr:to>
      <xdr:col>13</xdr:col>
      <xdr:colOff>180975</xdr:colOff>
      <xdr:row>26</xdr:row>
      <xdr:rowOff>123825</xdr:rowOff>
    </xdr:to>
    <xdr:sp>
      <xdr:nvSpPr>
        <xdr:cNvPr id="7" name="Line 44"/>
        <xdr:cNvSpPr>
          <a:spLocks/>
        </xdr:cNvSpPr>
      </xdr:nvSpPr>
      <xdr:spPr>
        <a:xfrm>
          <a:off x="7858125" y="495300"/>
          <a:ext cx="0" cy="43338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123825</xdr:rowOff>
    </xdr:from>
    <xdr:to>
      <xdr:col>13</xdr:col>
      <xdr:colOff>190500</xdr:colOff>
      <xdr:row>26</xdr:row>
      <xdr:rowOff>123825</xdr:rowOff>
    </xdr:to>
    <xdr:sp>
      <xdr:nvSpPr>
        <xdr:cNvPr id="8" name="Line 45"/>
        <xdr:cNvSpPr>
          <a:spLocks/>
        </xdr:cNvSpPr>
      </xdr:nvSpPr>
      <xdr:spPr>
        <a:xfrm>
          <a:off x="7677150" y="4829175"/>
          <a:ext cx="1905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xdr:row>
      <xdr:rowOff>85725</xdr:rowOff>
    </xdr:from>
    <xdr:to>
      <xdr:col>6</xdr:col>
      <xdr:colOff>476250</xdr:colOff>
      <xdr:row>3</xdr:row>
      <xdr:rowOff>85725</xdr:rowOff>
    </xdr:to>
    <xdr:sp>
      <xdr:nvSpPr>
        <xdr:cNvPr id="9" name="Line 46"/>
        <xdr:cNvSpPr>
          <a:spLocks/>
        </xdr:cNvSpPr>
      </xdr:nvSpPr>
      <xdr:spPr>
        <a:xfrm flipH="1">
          <a:off x="2800350" y="666750"/>
          <a:ext cx="10382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0</xdr:row>
      <xdr:rowOff>76200</xdr:rowOff>
    </xdr:from>
    <xdr:to>
      <xdr:col>6</xdr:col>
      <xdr:colOff>409575</xdr:colOff>
      <xdr:row>2</xdr:row>
      <xdr:rowOff>9525</xdr:rowOff>
    </xdr:to>
    <xdr:sp>
      <xdr:nvSpPr>
        <xdr:cNvPr id="10" name="TextBox 47"/>
        <xdr:cNvSpPr txBox="1">
          <a:spLocks noChangeArrowheads="1"/>
        </xdr:cNvSpPr>
      </xdr:nvSpPr>
      <xdr:spPr>
        <a:xfrm>
          <a:off x="2905125" y="76200"/>
          <a:ext cx="866775" cy="342900"/>
        </a:xfrm>
        <a:prstGeom prst="rect">
          <a:avLst/>
        </a:prstGeom>
        <a:noFill/>
        <a:ln w="9525" cmpd="sng">
          <a:noFill/>
        </a:ln>
      </xdr:spPr>
      <xdr:txBody>
        <a:bodyPr vertOverflow="clip" wrap="square"/>
        <a:p>
          <a:pPr algn="l">
            <a:defRPr/>
          </a:pPr>
          <a:r>
            <a:rPr lang="en-US" cap="none" sz="1800" b="1" i="0" u="none" baseline="0">
              <a:solidFill>
                <a:srgbClr val="FF6600"/>
              </a:solidFill>
              <a:latin typeface="ＭＳ Ｐゴシック"/>
              <a:ea typeface="ＭＳ Ｐゴシック"/>
              <a:cs typeface="ＭＳ Ｐゴシック"/>
            </a:rPr>
            <a:t>練習！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26</xdr:row>
      <xdr:rowOff>0</xdr:rowOff>
    </xdr:from>
    <xdr:to>
      <xdr:col>7</xdr:col>
      <xdr:colOff>152400</xdr:colOff>
      <xdr:row>28</xdr:row>
      <xdr:rowOff>161925</xdr:rowOff>
    </xdr:to>
    <xdr:sp>
      <xdr:nvSpPr>
        <xdr:cNvPr id="1" name="Text Box 23"/>
        <xdr:cNvSpPr txBox="1">
          <a:spLocks noChangeArrowheads="1"/>
        </xdr:cNvSpPr>
      </xdr:nvSpPr>
      <xdr:spPr>
        <a:xfrm>
          <a:off x="3600450" y="4552950"/>
          <a:ext cx="1285875" cy="5048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D:ホース内径 mm 
  H:水ﾍｯﾄﾞ　　　 cm
  L:ﾎｰｽ長さ     m</a:t>
          </a:r>
        </a:p>
      </xdr:txBody>
    </xdr:sp>
    <xdr:clientData/>
  </xdr:twoCellAnchor>
  <xdr:twoCellAnchor>
    <xdr:from>
      <xdr:col>6</xdr:col>
      <xdr:colOff>209550</xdr:colOff>
      <xdr:row>4</xdr:row>
      <xdr:rowOff>19050</xdr:rowOff>
    </xdr:from>
    <xdr:to>
      <xdr:col>11</xdr:col>
      <xdr:colOff>542925</xdr:colOff>
      <xdr:row>25</xdr:row>
      <xdr:rowOff>28575</xdr:rowOff>
    </xdr:to>
    <xdr:grpSp>
      <xdr:nvGrpSpPr>
        <xdr:cNvPr id="2" name="グループ化 26"/>
        <xdr:cNvGrpSpPr>
          <a:grpSpLocks/>
        </xdr:cNvGrpSpPr>
      </xdr:nvGrpSpPr>
      <xdr:grpSpPr>
        <a:xfrm>
          <a:off x="4619625" y="752475"/>
          <a:ext cx="3086100" cy="3657600"/>
          <a:chOff x="4371975" y="762000"/>
          <a:chExt cx="3152775" cy="3657600"/>
        </a:xfrm>
        <a:solidFill>
          <a:srgbClr val="FFFFFF"/>
        </a:solidFill>
      </xdr:grpSpPr>
      <xdr:grpSp>
        <xdr:nvGrpSpPr>
          <xdr:cNvPr id="3" name="Group 1"/>
          <xdr:cNvGrpSpPr>
            <a:grpSpLocks/>
          </xdr:cNvGrpSpPr>
        </xdr:nvGrpSpPr>
        <xdr:grpSpPr>
          <a:xfrm>
            <a:off x="4371975" y="2847746"/>
            <a:ext cx="1285544" cy="1257300"/>
            <a:chOff x="2945" y="2714"/>
            <a:chExt cx="1903" cy="1983"/>
          </a:xfrm>
          <a:solidFill>
            <a:srgbClr val="FFFFFF"/>
          </a:solidFill>
        </xdr:grpSpPr>
        <xdr:grpSp>
          <xdr:nvGrpSpPr>
            <xdr:cNvPr id="4" name="Group 2"/>
            <xdr:cNvGrpSpPr>
              <a:grpSpLocks/>
            </xdr:cNvGrpSpPr>
          </xdr:nvGrpSpPr>
          <xdr:grpSpPr>
            <a:xfrm rot="20551955">
              <a:off x="2945" y="2714"/>
              <a:ext cx="1903" cy="1983"/>
              <a:chOff x="2876" y="2260"/>
              <a:chExt cx="2269" cy="2392"/>
            </a:xfrm>
            <a:solidFill>
              <a:srgbClr val="FFFFFF"/>
            </a:solidFill>
          </xdr:grpSpPr>
        </xdr:grpSp>
        <xdr:sp>
          <xdr:nvSpPr>
            <xdr:cNvPr id="15" name="Oval 13"/>
            <xdr:cNvSpPr>
              <a:spLocks/>
            </xdr:cNvSpPr>
          </xdr:nvSpPr>
          <xdr:spPr>
            <a:xfrm>
              <a:off x="3129" y="2941"/>
              <a:ext cx="1515" cy="338"/>
            </a:xfrm>
            <a:prstGeom prst="ellipse">
              <a:avLst/>
            </a:prstGeom>
            <a:solidFill>
              <a:srgbClr val="00FFFF">
                <a:alpha val="47000"/>
              </a:srgbClr>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8" name="Group 31"/>
          <xdr:cNvGrpSpPr>
            <a:grpSpLocks/>
          </xdr:cNvGrpSpPr>
        </xdr:nvGrpSpPr>
        <xdr:grpSpPr>
          <a:xfrm>
            <a:off x="5486481" y="4095902"/>
            <a:ext cx="76455" cy="323698"/>
            <a:chOff x="569" y="430"/>
            <a:chExt cx="8" cy="34"/>
          </a:xfrm>
          <a:solidFill>
            <a:srgbClr val="FFFFFF"/>
          </a:solidFill>
        </xdr:grpSpPr>
      </xdr:grpSp>
      <xdr:sp>
        <xdr:nvSpPr>
          <xdr:cNvPr id="22" name="Line 26"/>
          <xdr:cNvSpPr>
            <a:spLocks/>
          </xdr:cNvSpPr>
        </xdr:nvSpPr>
        <xdr:spPr>
          <a:xfrm>
            <a:off x="5543231" y="3095549"/>
            <a:ext cx="0" cy="981151"/>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Text Box 27"/>
          <xdr:cNvSpPr txBox="1">
            <a:spLocks noChangeArrowheads="1"/>
          </xdr:cNvSpPr>
        </xdr:nvSpPr>
        <xdr:spPr>
          <a:xfrm>
            <a:off x="5295738" y="3705454"/>
            <a:ext cx="904846" cy="24780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水ﾍｯﾄﾞ</a:t>
            </a:r>
            <a:r>
              <a:rPr lang="en-US" cap="none" sz="1100" b="0" i="0" u="none" baseline="0">
                <a:solidFill>
                  <a:srgbClr val="000000"/>
                </a:solidFill>
                <a:latin typeface="ＭＳ Ｐゴシック"/>
                <a:ea typeface="ＭＳ Ｐゴシック"/>
                <a:cs typeface="ＭＳ Ｐゴシック"/>
              </a:rPr>
              <a:t>cm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7</xdr:col>
      <xdr:colOff>342900</xdr:colOff>
      <xdr:row>2</xdr:row>
      <xdr:rowOff>200025</xdr:rowOff>
    </xdr:from>
    <xdr:to>
      <xdr:col>9</xdr:col>
      <xdr:colOff>9525</xdr:colOff>
      <xdr:row>17</xdr:row>
      <xdr:rowOff>9525</xdr:rowOff>
    </xdr:to>
    <xdr:sp>
      <xdr:nvSpPr>
        <xdr:cNvPr id="24" name="Line 28"/>
        <xdr:cNvSpPr>
          <a:spLocks/>
        </xdr:cNvSpPr>
      </xdr:nvSpPr>
      <xdr:spPr>
        <a:xfrm flipH="1">
          <a:off x="5076825" y="647700"/>
          <a:ext cx="1085850" cy="2371725"/>
        </a:xfrm>
        <a:prstGeom prst="line">
          <a:avLst/>
        </a:prstGeom>
        <a:noFill/>
        <a:ln w="222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xdr:row>
      <xdr:rowOff>180975</xdr:rowOff>
    </xdr:from>
    <xdr:to>
      <xdr:col>13</xdr:col>
      <xdr:colOff>9525</xdr:colOff>
      <xdr:row>4</xdr:row>
      <xdr:rowOff>38100</xdr:rowOff>
    </xdr:to>
    <xdr:sp>
      <xdr:nvSpPr>
        <xdr:cNvPr id="25" name="Line 29"/>
        <xdr:cNvSpPr>
          <a:spLocks/>
        </xdr:cNvSpPr>
      </xdr:nvSpPr>
      <xdr:spPr>
        <a:xfrm flipH="1">
          <a:off x="7391400" y="628650"/>
          <a:ext cx="1209675" cy="142875"/>
        </a:xfrm>
        <a:prstGeom prst="line">
          <a:avLst/>
        </a:prstGeom>
        <a:noFill/>
        <a:ln w="222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xdr:row>
      <xdr:rowOff>95250</xdr:rowOff>
    </xdr:from>
    <xdr:to>
      <xdr:col>11</xdr:col>
      <xdr:colOff>190500</xdr:colOff>
      <xdr:row>23</xdr:row>
      <xdr:rowOff>9525</xdr:rowOff>
    </xdr:to>
    <xdr:sp>
      <xdr:nvSpPr>
        <xdr:cNvPr id="26" name="Line 30"/>
        <xdr:cNvSpPr>
          <a:spLocks/>
        </xdr:cNvSpPr>
      </xdr:nvSpPr>
      <xdr:spPr>
        <a:xfrm>
          <a:off x="7353300" y="828675"/>
          <a:ext cx="0" cy="32194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xdr:row>
      <xdr:rowOff>28575</xdr:rowOff>
    </xdr:from>
    <xdr:to>
      <xdr:col>9</xdr:col>
      <xdr:colOff>9525</xdr:colOff>
      <xdr:row>16</xdr:row>
      <xdr:rowOff>133350</xdr:rowOff>
    </xdr:to>
    <xdr:sp>
      <xdr:nvSpPr>
        <xdr:cNvPr id="27" name="AutoShape 184"/>
        <xdr:cNvSpPr>
          <a:spLocks/>
        </xdr:cNvSpPr>
      </xdr:nvSpPr>
      <xdr:spPr>
        <a:xfrm>
          <a:off x="3695700" y="971550"/>
          <a:ext cx="2466975" cy="2000250"/>
        </a:xfrm>
        <a:prstGeom prst="cloudCallout">
          <a:avLst>
            <a:gd name="adj1" fmla="val -33398"/>
            <a:gd name="adj2" fmla="val 63333"/>
          </a:avLst>
        </a:prstGeom>
        <a:no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水の持つエネルギーは
どの地点においても
</a:t>
          </a:r>
          <a:r>
            <a:rPr lang="en-US" cap="none" sz="1100" b="1" i="0" u="none" baseline="0">
              <a:latin typeface="ＭＳ Ｐゴシック"/>
              <a:ea typeface="ＭＳ Ｐゴシック"/>
              <a:cs typeface="ＭＳ Ｐゴシック"/>
            </a:rPr>
            <a:t>位置ｴﾈﾙｷﾞｰ＋圧力ｴﾈﾙｷﾞｰ　＋　速度ｴﾈﾙｷﾞｰ　＝一定
</a:t>
          </a:r>
          <a:r>
            <a:rPr lang="en-US" cap="none" sz="900" b="1" i="0" u="none" baseline="0">
              <a:latin typeface="ＭＳ Ｐゴシック"/>
              <a:ea typeface="ＭＳ Ｐゴシック"/>
              <a:cs typeface="ＭＳ Ｐゴシック"/>
            </a:rPr>
            <a:t>**今回 流速は小さいので無視した**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66675</xdr:rowOff>
    </xdr:from>
    <xdr:to>
      <xdr:col>10</xdr:col>
      <xdr:colOff>85725</xdr:colOff>
      <xdr:row>25</xdr:row>
      <xdr:rowOff>95250</xdr:rowOff>
    </xdr:to>
    <xdr:grpSp>
      <xdr:nvGrpSpPr>
        <xdr:cNvPr id="1" name="Group 159"/>
        <xdr:cNvGrpSpPr>
          <a:grpSpLocks/>
        </xdr:cNvGrpSpPr>
      </xdr:nvGrpSpPr>
      <xdr:grpSpPr>
        <a:xfrm>
          <a:off x="4238625" y="647700"/>
          <a:ext cx="3381375" cy="4029075"/>
          <a:chOff x="445" y="68"/>
          <a:chExt cx="355" cy="423"/>
        </a:xfrm>
        <a:solidFill>
          <a:srgbClr val="FFFFFF"/>
        </a:solidFill>
      </xdr:grpSpPr>
      <xdr:grpSp>
        <xdr:nvGrpSpPr>
          <xdr:cNvPr id="2" name="グループ化 23"/>
          <xdr:cNvGrpSpPr>
            <a:grpSpLocks/>
          </xdr:cNvGrpSpPr>
        </xdr:nvGrpSpPr>
        <xdr:grpSpPr>
          <a:xfrm>
            <a:off x="445" y="68"/>
            <a:ext cx="355" cy="397"/>
            <a:chOff x="5534025" y="647700"/>
            <a:chExt cx="3381375" cy="3781425"/>
          </a:xfrm>
          <a:solidFill>
            <a:srgbClr val="FFFFFF"/>
          </a:solidFill>
        </xdr:grpSpPr>
        <xdr:grpSp>
          <xdr:nvGrpSpPr>
            <xdr:cNvPr id="3" name="Group 1"/>
            <xdr:cNvGrpSpPr>
              <a:grpSpLocks/>
            </xdr:cNvGrpSpPr>
          </xdr:nvGrpSpPr>
          <xdr:grpSpPr>
            <a:xfrm>
              <a:off x="5534025" y="3047960"/>
              <a:ext cx="1209687" cy="1257324"/>
              <a:chOff x="2945" y="2714"/>
              <a:chExt cx="1903" cy="1983"/>
            </a:xfrm>
            <a:solidFill>
              <a:srgbClr val="FFFFFF"/>
            </a:solidFill>
          </xdr:grpSpPr>
          <xdr:grpSp>
            <xdr:nvGrpSpPr>
              <xdr:cNvPr id="4" name="Group 2"/>
              <xdr:cNvGrpSpPr>
                <a:grpSpLocks/>
              </xdr:cNvGrpSpPr>
            </xdr:nvGrpSpPr>
            <xdr:grpSpPr>
              <a:xfrm rot="20551955">
                <a:off x="2945" y="2714"/>
                <a:ext cx="1903" cy="1983"/>
                <a:chOff x="2876" y="2260"/>
                <a:chExt cx="2269" cy="2392"/>
              </a:xfrm>
              <a:solidFill>
                <a:srgbClr val="FFFFFF"/>
              </a:solidFill>
            </xdr:grpSpPr>
          </xdr:grpSp>
          <xdr:sp>
            <xdr:nvSpPr>
              <xdr:cNvPr id="15" name="Oval 13"/>
              <xdr:cNvSpPr>
                <a:spLocks/>
              </xdr:cNvSpPr>
            </xdr:nvSpPr>
            <xdr:spPr>
              <a:xfrm>
                <a:off x="3129" y="2941"/>
                <a:ext cx="1515" cy="338"/>
              </a:xfrm>
              <a:prstGeom prst="ellipse">
                <a:avLst/>
              </a:prstGeom>
              <a:solidFill>
                <a:srgbClr val="00FFFF">
                  <a:alpha val="47000"/>
                </a:srgbClr>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18" name="Group 23"/>
          <xdr:cNvGrpSpPr>
            <a:grpSpLocks/>
          </xdr:cNvGrpSpPr>
        </xdr:nvGrpSpPr>
        <xdr:grpSpPr>
          <a:xfrm>
            <a:off x="620" y="458"/>
            <a:ext cx="8" cy="33"/>
            <a:chOff x="755" y="455"/>
            <a:chExt cx="8" cy="33"/>
          </a:xfrm>
          <a:solidFill>
            <a:srgbClr val="FFFFFF"/>
          </a:solidFill>
        </xdr:grpSpPr>
      </xdr:grpSp>
      <xdr:sp>
        <xdr:nvSpPr>
          <xdr:cNvPr id="22" name="Line 21"/>
          <xdr:cNvSpPr>
            <a:spLocks/>
          </xdr:cNvSpPr>
        </xdr:nvSpPr>
        <xdr:spPr>
          <a:xfrm>
            <a:off x="567" y="346"/>
            <a:ext cx="0" cy="113"/>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Text Box 22"/>
          <xdr:cNvSpPr txBox="1">
            <a:spLocks noChangeArrowheads="1"/>
          </xdr:cNvSpPr>
        </xdr:nvSpPr>
        <xdr:spPr>
          <a:xfrm>
            <a:off x="530" y="409"/>
            <a:ext cx="106" cy="2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水ﾍｯﾄﾞ</a:t>
            </a:r>
            <a:r>
              <a:rPr lang="en-US" cap="none" sz="1100" b="0" i="0" u="none" baseline="0">
                <a:solidFill>
                  <a:srgbClr val="000000"/>
                </a:solidFill>
                <a:latin typeface="ＭＳ Ｐゴシック"/>
                <a:ea typeface="ＭＳ Ｐゴシック"/>
                <a:cs typeface="ＭＳ Ｐゴシック"/>
              </a:rPr>
              <a:t>cm 
</a:t>
            </a:r>
            <a:r>
              <a:rPr lang="en-US" cap="none" sz="1100" b="0" i="0" u="none" baseline="0">
                <a:solidFill>
                  <a:srgbClr val="000000"/>
                </a:solidFill>
                <a:latin typeface="ＭＳ Ｐゴシック"/>
                <a:ea typeface="ＭＳ Ｐゴシック"/>
                <a:cs typeface="ＭＳ Ｐゴシック"/>
              </a:rPr>
              <a:t>  </a:t>
            </a:r>
          </a:p>
        </xdr:txBody>
      </xdr:sp>
      <xdr:sp>
        <xdr:nvSpPr>
          <xdr:cNvPr id="24" name="Line 24"/>
          <xdr:cNvSpPr>
            <a:spLocks/>
          </xdr:cNvSpPr>
        </xdr:nvSpPr>
        <xdr:spPr>
          <a:xfrm>
            <a:off x="534" y="456"/>
            <a:ext cx="69" cy="0"/>
          </a:xfrm>
          <a:prstGeom prst="line">
            <a:avLst/>
          </a:prstGeom>
          <a:noFill/>
          <a:ln w="158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85725</xdr:colOff>
      <xdr:row>3</xdr:row>
      <xdr:rowOff>200025</xdr:rowOff>
    </xdr:from>
    <xdr:to>
      <xdr:col>9</xdr:col>
      <xdr:colOff>142875</xdr:colOff>
      <xdr:row>12</xdr:row>
      <xdr:rowOff>85725</xdr:rowOff>
    </xdr:to>
    <xdr:sp>
      <xdr:nvSpPr>
        <xdr:cNvPr id="25" name="AutoShape 160"/>
        <xdr:cNvSpPr>
          <a:spLocks/>
        </xdr:cNvSpPr>
      </xdr:nvSpPr>
      <xdr:spPr>
        <a:xfrm>
          <a:off x="4276725" y="781050"/>
          <a:ext cx="2790825" cy="1657350"/>
        </a:xfrm>
        <a:prstGeom prst="cloudCallout">
          <a:avLst>
            <a:gd name="adj1" fmla="val -32592"/>
            <a:gd name="adj2" fmla="val 70115"/>
          </a:avLst>
        </a:prstGeom>
        <a:noFill/>
        <a:ln w="9525" cmpd="sng">
          <a:solidFill>
            <a:srgbClr val="FF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ホースの出口が垂直の場合は, 途中でサイフォンが切れ　流れが停まります。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4</xdr:row>
      <xdr:rowOff>19050</xdr:rowOff>
    </xdr:from>
    <xdr:to>
      <xdr:col>10</xdr:col>
      <xdr:colOff>419100</xdr:colOff>
      <xdr:row>4</xdr:row>
      <xdr:rowOff>28575</xdr:rowOff>
    </xdr:to>
    <xdr:sp>
      <xdr:nvSpPr>
        <xdr:cNvPr id="1" name="Rectangle 23"/>
        <xdr:cNvSpPr>
          <a:spLocks/>
        </xdr:cNvSpPr>
      </xdr:nvSpPr>
      <xdr:spPr>
        <a:xfrm>
          <a:off x="7696200" y="762000"/>
          <a:ext cx="9525" cy="95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4</xdr:row>
      <xdr:rowOff>28575</xdr:rowOff>
    </xdr:from>
    <xdr:to>
      <xdr:col>10</xdr:col>
      <xdr:colOff>457200</xdr:colOff>
      <xdr:row>4</xdr:row>
      <xdr:rowOff>38100</xdr:rowOff>
    </xdr:to>
    <xdr:sp>
      <xdr:nvSpPr>
        <xdr:cNvPr id="2" name="Rectangle 27"/>
        <xdr:cNvSpPr>
          <a:spLocks/>
        </xdr:cNvSpPr>
      </xdr:nvSpPr>
      <xdr:spPr>
        <a:xfrm>
          <a:off x="7734300" y="771525"/>
          <a:ext cx="9525" cy="95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1009650</xdr:colOff>
      <xdr:row>6</xdr:row>
      <xdr:rowOff>104775</xdr:rowOff>
    </xdr:from>
    <xdr:to>
      <xdr:col>8</xdr:col>
      <xdr:colOff>161925</xdr:colOff>
      <xdr:row>9</xdr:row>
      <xdr:rowOff>66675</xdr:rowOff>
    </xdr:to>
    <xdr:sp>
      <xdr:nvSpPr>
        <xdr:cNvPr id="3" name="Text Box 142"/>
        <xdr:cNvSpPr txBox="1">
          <a:spLocks noChangeArrowheads="1"/>
        </xdr:cNvSpPr>
      </xdr:nvSpPr>
      <xdr:spPr>
        <a:xfrm>
          <a:off x="4829175" y="1181100"/>
          <a:ext cx="1400175" cy="50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排水口直径 </a:t>
          </a:r>
          <a:r>
            <a:rPr lang="en-US" cap="none" sz="1100" b="0" i="0" u="none" baseline="0">
              <a:solidFill>
                <a:srgbClr val="000000"/>
              </a:solidFill>
              <a:latin typeface="ＭＳ Ｐゴシック"/>
              <a:ea typeface="ＭＳ Ｐゴシック"/>
              <a:cs typeface="ＭＳ Ｐゴシック"/>
            </a:rPr>
            <a:t>mm
</a:t>
          </a: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水位　　　    </a:t>
          </a:r>
          <a:r>
            <a:rPr lang="en-US" cap="none" sz="1100" b="0" i="0" u="none" baseline="0">
              <a:solidFill>
                <a:srgbClr val="000000"/>
              </a:solidFill>
              <a:latin typeface="ＭＳ Ｐゴシック"/>
              <a:ea typeface="ＭＳ Ｐゴシック"/>
              <a:cs typeface="ＭＳ Ｐゴシック"/>
            </a:rPr>
            <a:t>cm</a:t>
          </a:r>
        </a:p>
      </xdr:txBody>
    </xdr:sp>
    <xdr:clientData/>
  </xdr:twoCellAnchor>
  <xdr:twoCellAnchor>
    <xdr:from>
      <xdr:col>5</xdr:col>
      <xdr:colOff>381000</xdr:colOff>
      <xdr:row>13</xdr:row>
      <xdr:rowOff>9525</xdr:rowOff>
    </xdr:from>
    <xdr:to>
      <xdr:col>9</xdr:col>
      <xdr:colOff>485775</xdr:colOff>
      <xdr:row>22</xdr:row>
      <xdr:rowOff>9525</xdr:rowOff>
    </xdr:to>
    <xdr:grpSp>
      <xdr:nvGrpSpPr>
        <xdr:cNvPr id="4" name="Group 361"/>
        <xdr:cNvGrpSpPr>
          <a:grpSpLocks/>
        </xdr:cNvGrpSpPr>
      </xdr:nvGrpSpPr>
      <xdr:grpSpPr>
        <a:xfrm>
          <a:off x="4200525" y="2352675"/>
          <a:ext cx="2962275" cy="1581150"/>
          <a:chOff x="441" y="247"/>
          <a:chExt cx="311" cy="166"/>
        </a:xfrm>
        <a:solidFill>
          <a:srgbClr val="FFFFFF"/>
        </a:solidFill>
      </xdr:grpSpPr>
      <xdr:sp>
        <xdr:nvSpPr>
          <xdr:cNvPr id="6" name="Text Box 125"/>
          <xdr:cNvSpPr txBox="1">
            <a:spLocks noChangeArrowheads="1"/>
          </xdr:cNvSpPr>
        </xdr:nvSpPr>
        <xdr:spPr>
          <a:xfrm>
            <a:off x="644" y="304"/>
            <a:ext cx="53" cy="2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40cm</a:t>
            </a:r>
          </a:p>
        </xdr:txBody>
      </xdr:sp>
      <xdr:sp>
        <xdr:nvSpPr>
          <xdr:cNvPr id="14" name="AutoShape 109" descr="大理石 (白)"/>
          <xdr:cNvSpPr>
            <a:spLocks/>
          </xdr:cNvSpPr>
        </xdr:nvSpPr>
        <xdr:spPr>
          <a:xfrm>
            <a:off x="664" y="284"/>
            <a:ext cx="74" cy="35"/>
          </a:xfrm>
          <a:prstGeom prst="parallelogram">
            <a:avLst/>
          </a:prstGeom>
          <a:blipFill>
            <a:blip r:embed="rId1"/>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110" descr="みかげ石"/>
          <xdr:cNvSpPr>
            <a:spLocks/>
          </xdr:cNvSpPr>
        </xdr:nvSpPr>
        <xdr:spPr>
          <a:xfrm rot="16200000" flipV="1">
            <a:off x="720" y="285"/>
            <a:ext cx="18" cy="113"/>
          </a:xfrm>
          <a:prstGeom prst="parallelogram">
            <a:avLst/>
          </a:prstGeom>
          <a:blipFill>
            <a:blip r:embed="rId2"/>
            <a:srcRect/>
            <a:stretch>
              <a:fillRect/>
            </a:stretch>
          </a:blip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Line 112"/>
          <xdr:cNvSpPr>
            <a:spLocks/>
          </xdr:cNvSpPr>
        </xdr:nvSpPr>
        <xdr:spPr>
          <a:xfrm>
            <a:off x="511" y="273"/>
            <a:ext cx="187"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Line 113"/>
          <xdr:cNvSpPr>
            <a:spLocks/>
          </xdr:cNvSpPr>
        </xdr:nvSpPr>
        <xdr:spPr>
          <a:xfrm flipH="1">
            <a:off x="519" y="291"/>
            <a:ext cx="20" cy="3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Text Box 123"/>
          <xdr:cNvSpPr txBox="1">
            <a:spLocks noChangeArrowheads="1"/>
          </xdr:cNvSpPr>
        </xdr:nvSpPr>
        <xdr:spPr>
          <a:xfrm>
            <a:off x="575" y="247"/>
            <a:ext cx="53" cy="2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93cm</a:t>
            </a:r>
          </a:p>
        </xdr:txBody>
      </xdr:sp>
      <xdr:sp>
        <xdr:nvSpPr>
          <xdr:cNvPr id="21" name="Text Box 124"/>
          <xdr:cNvSpPr txBox="1">
            <a:spLocks noChangeArrowheads="1"/>
          </xdr:cNvSpPr>
        </xdr:nvSpPr>
        <xdr:spPr>
          <a:xfrm>
            <a:off x="537" y="291"/>
            <a:ext cx="53" cy="2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57cm</a:t>
            </a:r>
          </a:p>
        </xdr:txBody>
      </xdr:sp>
      <xdr:sp>
        <xdr:nvSpPr>
          <xdr:cNvPr id="22" name="Rectangle 127"/>
          <xdr:cNvSpPr>
            <a:spLocks/>
          </xdr:cNvSpPr>
        </xdr:nvSpPr>
        <xdr:spPr>
          <a:xfrm>
            <a:off x="506" y="316"/>
            <a:ext cx="184" cy="47"/>
          </a:xfrm>
          <a:prstGeom prst="rect">
            <a:avLst/>
          </a:prstGeom>
          <a:solidFill>
            <a:srgbClr val="CCFFFF">
              <a:alpha val="29000"/>
            </a:srgbClr>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38"/>
          <xdr:cNvSpPr>
            <a:spLocks/>
          </xdr:cNvSpPr>
        </xdr:nvSpPr>
        <xdr:spPr>
          <a:xfrm rot="5400000">
            <a:off x="605" y="343"/>
            <a:ext cx="53" cy="0"/>
          </a:xfrm>
          <a:prstGeom prst="straightConnector1">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4" name="Group 139"/>
          <xdr:cNvGrpSpPr>
            <a:grpSpLocks/>
          </xdr:cNvGrpSpPr>
        </xdr:nvGrpSpPr>
        <xdr:grpSpPr>
          <a:xfrm>
            <a:off x="665" y="358"/>
            <a:ext cx="25" cy="19"/>
            <a:chOff x="619" y="118"/>
            <a:chExt cx="97" cy="101"/>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I304"/>
  <sheetViews>
    <sheetView tabSelected="1" zoomScalePageLayoutView="0" workbookViewId="0" topLeftCell="A171">
      <selection activeCell="E164" sqref="E164"/>
    </sheetView>
  </sheetViews>
  <sheetFormatPr defaultColWidth="0" defaultRowHeight="12"/>
  <cols>
    <col min="1" max="1" width="10.28125" style="0" customWidth="1"/>
    <col min="2" max="2" width="10.57421875" style="0" customWidth="1"/>
    <col min="3" max="3" width="10.421875" style="0" customWidth="1"/>
    <col min="4" max="4" width="11.421875" style="0" customWidth="1"/>
    <col min="5" max="5" width="14.28125" style="0" customWidth="1"/>
    <col min="6" max="6" width="12.421875" style="0" customWidth="1"/>
    <col min="7" max="7" width="12.00390625" style="0" customWidth="1"/>
    <col min="8" max="8" width="6.7109375" style="0" customWidth="1"/>
    <col min="9" max="9" width="9.140625" style="0" customWidth="1"/>
    <col min="10" max="16384" width="9.140625" customWidth="1"/>
  </cols>
  <sheetData>
    <row r="1" ht="21.75" customHeight="1">
      <c r="B1" s="118" t="s">
        <v>43</v>
      </c>
    </row>
    <row r="2" ht="8.25" customHeight="1"/>
    <row r="3" spans="1:2" ht="17.25" customHeight="1">
      <c r="A3" s="45" t="s">
        <v>46</v>
      </c>
      <c r="B3" s="138" t="s">
        <v>44</v>
      </c>
    </row>
    <row r="4" ht="17.25" customHeight="1">
      <c r="B4" s="138" t="s">
        <v>62</v>
      </c>
    </row>
    <row r="5" ht="13.5">
      <c r="B5" s="138" t="s">
        <v>45</v>
      </c>
    </row>
    <row r="6" ht="13.5">
      <c r="B6" s="138" t="s">
        <v>52</v>
      </c>
    </row>
    <row r="8" spans="1:2" ht="17.25">
      <c r="A8" s="120" t="s">
        <v>47</v>
      </c>
      <c r="B8" s="119" t="s">
        <v>48</v>
      </c>
    </row>
    <row r="9" ht="13.5">
      <c r="B9" s="121" t="s">
        <v>49</v>
      </c>
    </row>
    <row r="11" spans="2:9" ht="15.75" customHeight="1">
      <c r="B11" s="122"/>
      <c r="C11" s="129">
        <v>1</v>
      </c>
      <c r="D11" s="133">
        <v>2</v>
      </c>
      <c r="E11" s="134" t="s">
        <v>51</v>
      </c>
      <c r="F11" s="134"/>
      <c r="G11" s="131">
        <v>40275</v>
      </c>
      <c r="H11" s="123"/>
      <c r="I11" s="186"/>
    </row>
    <row r="12" spans="2:9" ht="15" customHeight="1">
      <c r="B12" s="30" t="s">
        <v>50</v>
      </c>
      <c r="C12" s="130">
        <v>1</v>
      </c>
      <c r="D12" s="134">
        <v>2</v>
      </c>
      <c r="E12" s="135"/>
      <c r="F12" s="136"/>
      <c r="G12" s="132">
        <v>40275</v>
      </c>
      <c r="H12" s="123"/>
      <c r="I12" s="186"/>
    </row>
    <row r="14" spans="1:7" ht="14.25">
      <c r="A14" s="141" t="s">
        <v>73</v>
      </c>
      <c r="B14" s="143" t="s">
        <v>74</v>
      </c>
      <c r="C14" s="143" t="s">
        <v>215</v>
      </c>
      <c r="G14" s="124"/>
    </row>
    <row r="16" spans="5:6" ht="16.5" customHeight="1">
      <c r="E16" s="139">
        <v>40275</v>
      </c>
      <c r="F16" s="125" t="s">
        <v>53</v>
      </c>
    </row>
    <row r="18" spans="5:6" ht="15.75" customHeight="1">
      <c r="E18" s="139">
        <v>40275</v>
      </c>
      <c r="F18" t="s">
        <v>66</v>
      </c>
    </row>
    <row r="19" ht="12">
      <c r="B19" t="s">
        <v>60</v>
      </c>
    </row>
    <row r="20" spans="2:6" ht="15" customHeight="1">
      <c r="B20" t="s">
        <v>61</v>
      </c>
      <c r="E20" s="139">
        <v>40275</v>
      </c>
      <c r="F20" t="s">
        <v>67</v>
      </c>
    </row>
    <row r="21" ht="14.25">
      <c r="B21" s="128">
        <v>40275</v>
      </c>
    </row>
    <row r="22" spans="2:6" ht="15.75" customHeight="1">
      <c r="B22" s="137" t="s">
        <v>54</v>
      </c>
      <c r="E22" s="139">
        <v>40275</v>
      </c>
      <c r="F22" t="s">
        <v>69</v>
      </c>
    </row>
    <row r="24" spans="2:6" ht="15" customHeight="1">
      <c r="B24" s="343"/>
      <c r="E24" s="139">
        <v>40275</v>
      </c>
      <c r="F24" t="s">
        <v>70</v>
      </c>
    </row>
    <row r="26" spans="5:6" ht="15.75" customHeight="1">
      <c r="E26" s="139">
        <v>40275</v>
      </c>
      <c r="F26" t="s">
        <v>71</v>
      </c>
    </row>
    <row r="28" spans="5:6" ht="15" customHeight="1">
      <c r="E28" s="139">
        <v>40275</v>
      </c>
      <c r="F28" t="s">
        <v>72</v>
      </c>
    </row>
    <row r="31" ht="13.5">
      <c r="B31" s="138" t="s">
        <v>115</v>
      </c>
    </row>
    <row r="32" ht="13.5">
      <c r="B32" s="138" t="s">
        <v>55</v>
      </c>
    </row>
    <row r="34" ht="13.5">
      <c r="B34" s="138" t="s">
        <v>56</v>
      </c>
    </row>
    <row r="35" ht="13.5">
      <c r="B35" s="138" t="s">
        <v>57</v>
      </c>
    </row>
    <row r="37" ht="13.5">
      <c r="B37" s="138" t="s">
        <v>68</v>
      </c>
    </row>
    <row r="38" ht="13.5">
      <c r="B38" s="138" t="s">
        <v>59</v>
      </c>
    </row>
    <row r="39" ht="13.5">
      <c r="B39" s="138" t="s">
        <v>58</v>
      </c>
    </row>
    <row r="41" ht="13.5">
      <c r="B41" s="266" t="s">
        <v>63</v>
      </c>
    </row>
    <row r="42" ht="13.5">
      <c r="B42" s="266" t="s">
        <v>184</v>
      </c>
    </row>
    <row r="43" ht="13.5">
      <c r="B43" s="138" t="s">
        <v>64</v>
      </c>
    </row>
    <row r="44" ht="13.5">
      <c r="B44" s="138" t="s">
        <v>65</v>
      </c>
    </row>
    <row r="46" ht="13.5">
      <c r="B46" s="138" t="s">
        <v>97</v>
      </c>
    </row>
    <row r="47" ht="13.5">
      <c r="B47" s="138" t="s">
        <v>98</v>
      </c>
    </row>
    <row r="48" ht="13.5">
      <c r="B48" s="138" t="s">
        <v>99</v>
      </c>
    </row>
    <row r="49" ht="13.5">
      <c r="B49" s="138" t="s">
        <v>100</v>
      </c>
    </row>
    <row r="50" ht="13.5">
      <c r="B50" s="138" t="s">
        <v>101</v>
      </c>
    </row>
    <row r="51" ht="13.5">
      <c r="B51" s="138" t="s">
        <v>102</v>
      </c>
    </row>
    <row r="53" spans="2:4" ht="13.5">
      <c r="B53" s="138" t="s">
        <v>103</v>
      </c>
      <c r="D53" s="155">
        <v>0.375</v>
      </c>
    </row>
    <row r="54" ht="12">
      <c r="B54" s="156" t="s">
        <v>104</v>
      </c>
    </row>
    <row r="55" spans="2:4" ht="13.5">
      <c r="B55" s="138" t="s">
        <v>105</v>
      </c>
      <c r="D55" s="155"/>
    </row>
    <row r="56" ht="12">
      <c r="B56" s="156" t="s">
        <v>104</v>
      </c>
    </row>
    <row r="57" spans="2:4" ht="12">
      <c r="B57" t="s">
        <v>106</v>
      </c>
      <c r="D57" s="155">
        <v>5.3</v>
      </c>
    </row>
    <row r="58" ht="12">
      <c r="B58" t="s">
        <v>107</v>
      </c>
    </row>
    <row r="59" ht="12">
      <c r="B59" t="s">
        <v>182</v>
      </c>
    </row>
    <row r="60" ht="12">
      <c r="B60" t="s">
        <v>183</v>
      </c>
    </row>
    <row r="64" spans="1:3" ht="14.25">
      <c r="A64" s="141" t="s">
        <v>76</v>
      </c>
      <c r="B64" s="143" t="s">
        <v>77</v>
      </c>
      <c r="C64" s="143" t="s">
        <v>75</v>
      </c>
    </row>
    <row r="66" spans="3:7" ht="15.75" customHeight="1">
      <c r="C66" s="385" t="s">
        <v>78</v>
      </c>
      <c r="D66" s="386"/>
      <c r="E66" s="386"/>
      <c r="F66" s="386"/>
      <c r="G66" s="387"/>
    </row>
    <row r="67" spans="2:7" ht="15" customHeight="1">
      <c r="B67" s="14" t="s">
        <v>92</v>
      </c>
      <c r="C67" s="144">
        <v>0</v>
      </c>
      <c r="D67" s="144">
        <v>0.25</v>
      </c>
      <c r="E67" s="144">
        <v>0.5</v>
      </c>
      <c r="F67" s="144">
        <v>0.75</v>
      </c>
      <c r="G67" s="145" t="s">
        <v>79</v>
      </c>
    </row>
    <row r="68" spans="2:7" ht="15" customHeight="1">
      <c r="B68" s="14" t="s">
        <v>50</v>
      </c>
      <c r="C68" s="146">
        <v>0</v>
      </c>
      <c r="D68" s="146">
        <v>0.25</v>
      </c>
      <c r="E68" s="146">
        <v>0.5</v>
      </c>
      <c r="F68" s="146">
        <v>0.75</v>
      </c>
      <c r="G68" s="146">
        <v>1</v>
      </c>
    </row>
    <row r="69" spans="3:7" ht="12">
      <c r="C69" s="35"/>
      <c r="D69" s="35"/>
      <c r="E69" s="35"/>
      <c r="F69" s="35"/>
      <c r="G69" s="35"/>
    </row>
    <row r="70" ht="15.75" customHeight="1">
      <c r="C70" s="138" t="s">
        <v>80</v>
      </c>
    </row>
    <row r="71" ht="15.75" customHeight="1">
      <c r="C71" s="138" t="s">
        <v>81</v>
      </c>
    </row>
    <row r="72" ht="9.75" customHeight="1">
      <c r="C72" s="138"/>
    </row>
    <row r="73" spans="2:3" ht="15" customHeight="1">
      <c r="B73" s="138" t="s">
        <v>116</v>
      </c>
      <c r="C73" s="138"/>
    </row>
    <row r="74" ht="13.5" customHeight="1"/>
    <row r="75" spans="5:6" ht="16.5" customHeight="1">
      <c r="E75" s="344">
        <v>0.5208333333333334</v>
      </c>
      <c r="F75" s="125" t="s">
        <v>82</v>
      </c>
    </row>
    <row r="77" spans="5:6" ht="16.5" customHeight="1">
      <c r="E77" s="344">
        <v>0.5208333333333334</v>
      </c>
      <c r="F77" s="147" t="s">
        <v>85</v>
      </c>
    </row>
    <row r="78" ht="12">
      <c r="B78" t="s">
        <v>60</v>
      </c>
    </row>
    <row r="79" spans="2:6" ht="15" customHeight="1">
      <c r="B79" t="s">
        <v>61</v>
      </c>
      <c r="E79" s="344">
        <v>0.5208333333333334</v>
      </c>
      <c r="F79" s="147" t="s">
        <v>83</v>
      </c>
    </row>
    <row r="80" ht="14.25">
      <c r="B80" s="323">
        <v>0.5208333333333334</v>
      </c>
    </row>
    <row r="81" spans="2:6" ht="15" customHeight="1">
      <c r="B81" s="322" t="s">
        <v>217</v>
      </c>
      <c r="E81" s="344">
        <v>0.5208333333333334</v>
      </c>
      <c r="F81" s="147" t="s">
        <v>84</v>
      </c>
    </row>
    <row r="82" ht="12">
      <c r="B82" s="321"/>
    </row>
    <row r="83" spans="5:6" ht="16.5" customHeight="1">
      <c r="E83" s="344">
        <v>0.5208333333333334</v>
      </c>
      <c r="F83" s="147" t="s">
        <v>86</v>
      </c>
    </row>
    <row r="84" spans="5:6" ht="16.5" customHeight="1">
      <c r="E84" s="149"/>
      <c r="F84" s="147"/>
    </row>
    <row r="85" spans="2:6" ht="16.5" customHeight="1">
      <c r="B85" s="142" t="s">
        <v>93</v>
      </c>
      <c r="E85" s="149"/>
      <c r="F85" s="147"/>
    </row>
    <row r="86" spans="2:6" ht="14.25" customHeight="1">
      <c r="B86" s="138"/>
      <c r="E86" s="149"/>
      <c r="F86" s="147"/>
    </row>
    <row r="87" spans="2:5" ht="15" customHeight="1">
      <c r="B87" s="138"/>
      <c r="E87" s="183"/>
    </row>
    <row r="88" spans="2:5" ht="15" customHeight="1">
      <c r="B88" s="138"/>
      <c r="E88" s="183"/>
    </row>
    <row r="89" ht="15.75" customHeight="1"/>
    <row r="90" spans="3:6" ht="16.5" customHeight="1">
      <c r="C90" s="150" t="s">
        <v>90</v>
      </c>
      <c r="E90" s="148"/>
      <c r="F90" t="s">
        <v>89</v>
      </c>
    </row>
    <row r="91" spans="2:5" ht="16.5" customHeight="1">
      <c r="B91" s="184"/>
      <c r="E91" s="151"/>
    </row>
    <row r="92" spans="2:5" ht="16.5" customHeight="1">
      <c r="B92" s="142" t="s">
        <v>94</v>
      </c>
      <c r="E92" s="151"/>
    </row>
    <row r="93" spans="2:5" ht="16.5" customHeight="1">
      <c r="B93" s="184"/>
      <c r="E93" s="151"/>
    </row>
    <row r="94" spans="2:5" ht="16.5" customHeight="1">
      <c r="B94" s="184"/>
      <c r="E94" s="151"/>
    </row>
    <row r="95" spans="2:5" ht="16.5" customHeight="1">
      <c r="B95" s="184"/>
      <c r="E95" s="151"/>
    </row>
    <row r="96" ht="16.5" customHeight="1">
      <c r="B96" s="138"/>
    </row>
    <row r="97" spans="3:6" ht="16.5" customHeight="1">
      <c r="C97" s="150" t="s">
        <v>91</v>
      </c>
      <c r="E97" s="140"/>
      <c r="F97" t="s">
        <v>87</v>
      </c>
    </row>
    <row r="98" ht="16.5" customHeight="1">
      <c r="F98" t="s">
        <v>88</v>
      </c>
    </row>
    <row r="99" ht="14.25" customHeight="1"/>
    <row r="100" spans="1:5" ht="14.25" customHeight="1">
      <c r="A100" s="274" t="s">
        <v>224</v>
      </c>
      <c r="B100" s="274"/>
      <c r="E100" s="138"/>
    </row>
    <row r="101" spans="1:2" ht="14.25" customHeight="1">
      <c r="A101" s="120"/>
      <c r="B101" s="274"/>
    </row>
    <row r="102" spans="1:5" ht="14.25" customHeight="1">
      <c r="A102" s="120"/>
      <c r="B102" s="121"/>
      <c r="E102" s="138"/>
    </row>
    <row r="103" spans="1:2" ht="14.25" customHeight="1">
      <c r="A103" s="120"/>
      <c r="B103" s="121"/>
    </row>
    <row r="104" spans="1:5" ht="14.25" customHeight="1">
      <c r="A104" s="120"/>
      <c r="B104" s="121"/>
      <c r="E104" s="138"/>
    </row>
    <row r="105" ht="14.25" customHeight="1">
      <c r="E105" s="45" t="s">
        <v>191</v>
      </c>
    </row>
    <row r="106" ht="14.25" customHeight="1">
      <c r="E106" s="45"/>
    </row>
    <row r="107" spans="2:4" ht="14.25" customHeight="1">
      <c r="B107" s="276" t="s">
        <v>195</v>
      </c>
      <c r="C107" s="280"/>
      <c r="D107" t="s">
        <v>199</v>
      </c>
    </row>
    <row r="108" spans="3:6" ht="14.25" customHeight="1">
      <c r="C108" s="278" t="s">
        <v>196</v>
      </c>
      <c r="D108" s="280">
        <v>11.2</v>
      </c>
      <c r="E108" s="282" t="s">
        <v>198</v>
      </c>
      <c r="F108" s="279" t="s">
        <v>197</v>
      </c>
    </row>
    <row r="109" spans="2:7" ht="17.25" customHeight="1">
      <c r="B109" s="276"/>
      <c r="E109" s="275" t="s">
        <v>200</v>
      </c>
      <c r="G109" s="270">
        <f>D108*3</f>
        <v>33.599999999999994</v>
      </c>
    </row>
    <row r="110" spans="5:7" ht="14.25" customHeight="1">
      <c r="E110" s="277"/>
      <c r="G110" t="s">
        <v>199</v>
      </c>
    </row>
    <row r="111" spans="2:4" ht="14.25" customHeight="1">
      <c r="B111" s="276" t="s">
        <v>246</v>
      </c>
      <c r="D111" s="277"/>
    </row>
    <row r="112" ht="14.25" customHeight="1">
      <c r="D112" t="s">
        <v>201</v>
      </c>
    </row>
    <row r="113" spans="4:7" ht="14.25" customHeight="1">
      <c r="D113" s="268">
        <v>0.47222222222222227</v>
      </c>
      <c r="G113" s="211"/>
    </row>
    <row r="114" spans="5:7" ht="14.25" customHeight="1">
      <c r="E114" s="275"/>
      <c r="G114" s="281"/>
    </row>
    <row r="115" spans="2:7" ht="14.25" customHeight="1">
      <c r="B115" t="s">
        <v>202</v>
      </c>
      <c r="D115" s="283">
        <f>D113*24</f>
        <v>11.333333333333334</v>
      </c>
      <c r="E115" s="275" t="s">
        <v>203</v>
      </c>
      <c r="G115" s="284">
        <f>D115*3</f>
        <v>34</v>
      </c>
    </row>
    <row r="116" spans="4:7" ht="14.25" customHeight="1">
      <c r="D116" t="s">
        <v>199</v>
      </c>
      <c r="G116" t="s">
        <v>199</v>
      </c>
    </row>
    <row r="117" ht="14.25" customHeight="1"/>
    <row r="118" ht="14.25" customHeight="1"/>
    <row r="119" spans="1:2" ht="18.75" customHeight="1">
      <c r="A119" s="120" t="s">
        <v>95</v>
      </c>
      <c r="B119" s="218" t="s">
        <v>96</v>
      </c>
    </row>
    <row r="120" spans="1:2" ht="9.75" customHeight="1">
      <c r="A120" s="120"/>
      <c r="B120" s="45"/>
    </row>
    <row r="121" spans="1:5" ht="14.25" customHeight="1">
      <c r="A121" s="120"/>
      <c r="B121" s="121" t="s">
        <v>117</v>
      </c>
      <c r="C121" s="185"/>
      <c r="D121" s="185"/>
      <c r="E121" s="185"/>
    </row>
    <row r="122" spans="1:3" ht="18.75" customHeight="1">
      <c r="A122" s="120"/>
      <c r="B122" s="121"/>
      <c r="C122" s="189" t="s">
        <v>119</v>
      </c>
    </row>
    <row r="123" spans="1:5" ht="14.25" customHeight="1">
      <c r="A123" s="120"/>
      <c r="B123" s="197" t="s">
        <v>118</v>
      </c>
      <c r="E123" t="s">
        <v>130</v>
      </c>
    </row>
    <row r="124" spans="3:5" ht="14.25" customHeight="1">
      <c r="C124" s="134">
        <v>10.45</v>
      </c>
      <c r="D124" s="134">
        <v>13.34</v>
      </c>
      <c r="E124" s="134">
        <f>C124+D124</f>
        <v>23.79</v>
      </c>
    </row>
    <row r="125" spans="1:2" ht="10.5" customHeight="1">
      <c r="A125" s="120"/>
      <c r="B125" s="45"/>
    </row>
    <row r="126" spans="1:2" ht="15.75" customHeight="1">
      <c r="A126" s="120"/>
      <c r="B126" s="121" t="s">
        <v>123</v>
      </c>
    </row>
    <row r="127" spans="1:6" ht="15" customHeight="1">
      <c r="A127" s="120"/>
      <c r="B127" s="121"/>
      <c r="C127" s="187">
        <v>0.4479166666666667</v>
      </c>
      <c r="D127" s="191">
        <v>0.5652777777777778</v>
      </c>
      <c r="E127" s="285">
        <f>C127+D127</f>
        <v>1.0131944444444445</v>
      </c>
      <c r="F127" t="s">
        <v>204</v>
      </c>
    </row>
    <row r="128" spans="1:5" ht="15" customHeight="1">
      <c r="A128" s="120"/>
      <c r="B128" s="188" t="s">
        <v>50</v>
      </c>
      <c r="C128" s="251">
        <v>0.4479166666666667</v>
      </c>
      <c r="D128" s="251">
        <v>0.5652777777777778</v>
      </c>
      <c r="E128" s="251">
        <v>1.0131944444444445</v>
      </c>
    </row>
    <row r="129" spans="1:5" ht="15" customHeight="1" thickBot="1">
      <c r="A129" s="120"/>
      <c r="B129" s="188"/>
      <c r="C129" s="190"/>
      <c r="D129" s="190"/>
      <c r="E129" s="190"/>
    </row>
    <row r="130" spans="1:6" ht="15" customHeight="1" thickBot="1">
      <c r="A130" s="120"/>
      <c r="B130" s="188"/>
      <c r="C130" s="187">
        <v>0.4479166666666667</v>
      </c>
      <c r="D130" s="191">
        <v>0.5652777777777778</v>
      </c>
      <c r="E130" s="192">
        <f>C130+D130</f>
        <v>1.0131944444444445</v>
      </c>
      <c r="F130" t="s">
        <v>205</v>
      </c>
    </row>
    <row r="131" spans="1:6" ht="15" customHeight="1">
      <c r="A131" s="120"/>
      <c r="B131" s="188"/>
      <c r="C131" s="186"/>
      <c r="D131" s="186"/>
      <c r="E131" s="251">
        <v>1.0131944444444445</v>
      </c>
      <c r="F131" t="s">
        <v>120</v>
      </c>
    </row>
    <row r="132" spans="1:6" ht="15" customHeight="1">
      <c r="A132" s="120"/>
      <c r="B132" s="121"/>
      <c r="C132" s="186"/>
      <c r="D132" s="186"/>
      <c r="E132" s="186"/>
      <c r="F132" t="s">
        <v>121</v>
      </c>
    </row>
    <row r="133" spans="1:5" ht="15" customHeight="1">
      <c r="A133" s="120"/>
      <c r="B133" s="121" t="s">
        <v>129</v>
      </c>
      <c r="C133" s="186"/>
      <c r="D133" s="186"/>
      <c r="E133" s="186"/>
    </row>
    <row r="134" spans="1:5" ht="15" customHeight="1" thickBot="1">
      <c r="A134" s="120"/>
      <c r="B134" s="121"/>
      <c r="C134" s="186"/>
      <c r="D134" s="186"/>
      <c r="E134" s="186"/>
    </row>
    <row r="135" spans="1:6" ht="15" customHeight="1" thickBot="1">
      <c r="A135" s="120"/>
      <c r="B135" s="121"/>
      <c r="C135" s="186"/>
      <c r="D135" s="186"/>
      <c r="E135" s="195">
        <f>E130</f>
        <v>1.0131944444444445</v>
      </c>
      <c r="F135" t="s">
        <v>122</v>
      </c>
    </row>
    <row r="136" spans="1:5" ht="15" customHeight="1">
      <c r="A136" s="120"/>
      <c r="B136" s="121"/>
      <c r="C136" s="186"/>
      <c r="D136" s="186"/>
      <c r="E136" s="196">
        <v>1.0131944444444445</v>
      </c>
    </row>
    <row r="137" spans="1:5" ht="15" customHeight="1">
      <c r="A137" s="120"/>
      <c r="B137" s="121" t="s">
        <v>131</v>
      </c>
      <c r="C137" s="186"/>
      <c r="D137" s="186"/>
      <c r="E137" s="193"/>
    </row>
    <row r="138" spans="1:5" ht="15" customHeight="1" thickBot="1">
      <c r="A138" s="120"/>
      <c r="B138" s="121"/>
      <c r="C138" s="186"/>
      <c r="E138" s="186"/>
    </row>
    <row r="139" spans="1:6" ht="15" customHeight="1" thickBot="1">
      <c r="A139" s="120"/>
      <c r="B139" s="121"/>
      <c r="C139" s="186"/>
      <c r="D139" s="186"/>
      <c r="E139" s="194">
        <f>E135*24</f>
        <v>24.31666666666667</v>
      </c>
      <c r="F139" s="153" t="s">
        <v>218</v>
      </c>
    </row>
    <row r="140" spans="1:2" ht="15" customHeight="1">
      <c r="A140" s="120"/>
      <c r="B140" s="121"/>
    </row>
    <row r="141" spans="1:7" ht="15" customHeight="1">
      <c r="A141" s="120"/>
      <c r="B141" s="121"/>
      <c r="G141" s="211"/>
    </row>
    <row r="142" spans="1:2" ht="15" customHeight="1">
      <c r="A142" s="120"/>
      <c r="B142" s="121"/>
    </row>
    <row r="143" spans="1:2" ht="15" customHeight="1">
      <c r="A143" s="120"/>
      <c r="B143" s="121"/>
    </row>
    <row r="144" spans="1:2" ht="15" customHeight="1">
      <c r="A144" s="120"/>
      <c r="B144" s="121"/>
    </row>
    <row r="145" spans="1:2" ht="15" customHeight="1">
      <c r="A145" s="120"/>
      <c r="B145" s="121" t="s">
        <v>126</v>
      </c>
    </row>
    <row r="146" spans="1:2" ht="15" customHeight="1">
      <c r="A146" s="120"/>
      <c r="B146" s="121"/>
    </row>
    <row r="147" spans="1:2" ht="15" customHeight="1">
      <c r="A147" s="120"/>
      <c r="B147" s="121" t="s">
        <v>127</v>
      </c>
    </row>
    <row r="148" spans="1:2" ht="15" customHeight="1">
      <c r="A148" s="120"/>
      <c r="B148" s="121"/>
    </row>
    <row r="149" spans="1:2" ht="15" customHeight="1">
      <c r="A149" s="120"/>
      <c r="B149" s="121" t="s">
        <v>128</v>
      </c>
    </row>
    <row r="150" spans="1:2" ht="17.25">
      <c r="A150" s="120"/>
      <c r="B150" s="121"/>
    </row>
    <row r="151" spans="1:2" ht="16.5" customHeight="1">
      <c r="A151" s="120"/>
      <c r="B151" s="200" t="s">
        <v>125</v>
      </c>
    </row>
    <row r="152" spans="1:2" ht="15" customHeight="1">
      <c r="A152" s="120"/>
      <c r="B152" s="199" t="s">
        <v>124</v>
      </c>
    </row>
    <row r="153" spans="2:7" ht="12">
      <c r="B153" s="152"/>
      <c r="C153" s="152"/>
      <c r="D153" s="154"/>
      <c r="E153" s="154"/>
      <c r="F153" s="152"/>
      <c r="G153" s="152"/>
    </row>
    <row r="154" spans="2:7" ht="13.5">
      <c r="B154" s="152"/>
      <c r="C154" s="178" t="s">
        <v>111</v>
      </c>
      <c r="D154" s="178" t="s">
        <v>112</v>
      </c>
      <c r="E154" s="157" t="s">
        <v>113</v>
      </c>
      <c r="F154" s="157"/>
      <c r="G154" s="200"/>
    </row>
    <row r="155" spans="2:7" ht="16.5" customHeight="1">
      <c r="B155" s="152" t="s">
        <v>108</v>
      </c>
      <c r="C155" s="181" t="s">
        <v>132</v>
      </c>
      <c r="D155" s="181" t="s">
        <v>222</v>
      </c>
      <c r="E155" s="182" t="s">
        <v>136</v>
      </c>
      <c r="F155" s="152"/>
      <c r="G155" s="199"/>
    </row>
    <row r="156" spans="2:7" ht="7.5" customHeight="1">
      <c r="B156" s="152"/>
      <c r="C156" s="179"/>
      <c r="D156" s="179"/>
      <c r="E156" s="137"/>
      <c r="F156" s="152"/>
      <c r="G156" s="152"/>
    </row>
    <row r="157" spans="2:7" ht="16.5" customHeight="1">
      <c r="B157" s="152" t="s">
        <v>114</v>
      </c>
      <c r="C157" s="198" t="s">
        <v>133</v>
      </c>
      <c r="D157" s="198" t="s">
        <v>223</v>
      </c>
      <c r="E157" s="182" t="s">
        <v>137</v>
      </c>
      <c r="F157" s="152"/>
      <c r="G157" s="152"/>
    </row>
    <row r="158" spans="2:7" ht="6" customHeight="1">
      <c r="B158" s="152"/>
      <c r="C158" s="179"/>
      <c r="D158" s="179"/>
      <c r="E158" s="137"/>
      <c r="F158" s="152"/>
      <c r="G158" s="152"/>
    </row>
    <row r="159" spans="2:7" ht="16.5" customHeight="1">
      <c r="B159" s="152" t="s">
        <v>109</v>
      </c>
      <c r="C159" s="180" t="s">
        <v>134</v>
      </c>
      <c r="D159" s="180" t="s">
        <v>135</v>
      </c>
      <c r="E159" s="182" t="s">
        <v>138</v>
      </c>
      <c r="F159" s="152"/>
      <c r="G159" s="152"/>
    </row>
    <row r="160" spans="2:7" ht="12">
      <c r="B160" s="152"/>
      <c r="C160" s="152"/>
      <c r="D160" s="152"/>
      <c r="E160" s="152"/>
      <c r="F160" s="152"/>
      <c r="G160" s="152"/>
    </row>
    <row r="161" spans="2:7" ht="12">
      <c r="B161" s="152"/>
      <c r="C161" s="152"/>
      <c r="D161" s="152"/>
      <c r="E161" s="152"/>
      <c r="F161" s="152"/>
      <c r="G161" s="210"/>
    </row>
    <row r="162" spans="2:7" ht="12">
      <c r="B162" s="152"/>
      <c r="C162" s="152"/>
      <c r="D162" s="152"/>
      <c r="E162" s="152"/>
      <c r="F162" s="152"/>
      <c r="G162" s="152"/>
    </row>
    <row r="163" spans="2:7" ht="14.25" thickBot="1">
      <c r="B163" s="152"/>
      <c r="C163" s="178" t="s">
        <v>111</v>
      </c>
      <c r="D163" s="178" t="s">
        <v>112</v>
      </c>
      <c r="E163" s="157" t="s">
        <v>113</v>
      </c>
      <c r="F163" s="213" t="s">
        <v>140</v>
      </c>
      <c r="G163" s="138" t="s">
        <v>141</v>
      </c>
    </row>
    <row r="164" spans="2:7" ht="16.5" customHeight="1" thickBot="1">
      <c r="B164" s="152" t="s">
        <v>108</v>
      </c>
      <c r="C164" s="208"/>
      <c r="D164" s="208"/>
      <c r="E164" s="209">
        <f>C164+D164</f>
        <v>0</v>
      </c>
      <c r="F164" s="138">
        <v>800</v>
      </c>
      <c r="G164" s="214">
        <f>E164*F164</f>
        <v>0</v>
      </c>
    </row>
    <row r="165" spans="2:7" ht="12" customHeight="1" thickBot="1">
      <c r="B165" s="152"/>
      <c r="C165" s="117"/>
      <c r="D165" s="117"/>
      <c r="E165" s="121"/>
      <c r="F165" s="138"/>
      <c r="G165" s="138"/>
    </row>
    <row r="166" spans="2:7" ht="15.75" customHeight="1" thickBot="1">
      <c r="B166" s="152" t="s">
        <v>114</v>
      </c>
      <c r="C166" s="204"/>
      <c r="D166" s="204"/>
      <c r="E166" s="205">
        <f>C166+D166</f>
        <v>0</v>
      </c>
      <c r="F166" s="138">
        <v>800</v>
      </c>
      <c r="G166" s="214">
        <f>E166*F166</f>
        <v>0</v>
      </c>
    </row>
    <row r="167" spans="2:7" ht="9" customHeight="1" thickBot="1">
      <c r="B167" s="152"/>
      <c r="C167" s="158"/>
      <c r="D167" s="158"/>
      <c r="E167" s="121"/>
      <c r="F167" s="138"/>
      <c r="G167" s="138"/>
    </row>
    <row r="168" spans="2:8" ht="17.25" customHeight="1" thickBot="1">
      <c r="B168" s="152" t="s">
        <v>109</v>
      </c>
      <c r="C168" s="206"/>
      <c r="D168" s="206"/>
      <c r="E168" s="207">
        <f>C168+D168</f>
        <v>0</v>
      </c>
      <c r="F168" s="138">
        <v>800</v>
      </c>
      <c r="G168" s="215">
        <f>E168*F168</f>
        <v>0</v>
      </c>
      <c r="H168" s="216" t="s">
        <v>142</v>
      </c>
    </row>
    <row r="170" ht="12">
      <c r="F170" s="217" t="s">
        <v>143</v>
      </c>
    </row>
    <row r="171" ht="12">
      <c r="F171" s="217" t="s">
        <v>144</v>
      </c>
    </row>
    <row r="172" spans="3:6" ht="12">
      <c r="C172" s="267"/>
      <c r="D172" s="267"/>
      <c r="E172" s="267"/>
      <c r="F172" s="217" t="s">
        <v>145</v>
      </c>
    </row>
    <row r="176" ht="14.25">
      <c r="E176" s="119"/>
    </row>
    <row r="177" spans="1:2" ht="17.25">
      <c r="A177" s="120" t="s">
        <v>146</v>
      </c>
      <c r="B177" s="218" t="s">
        <v>147</v>
      </c>
    </row>
    <row r="178" spans="2:5" ht="14.25">
      <c r="B178" s="272"/>
      <c r="E178" s="138"/>
    </row>
    <row r="179" spans="2:5" ht="14.25">
      <c r="B179" s="272"/>
      <c r="E179" s="138"/>
    </row>
    <row r="180" spans="2:5" ht="14.25">
      <c r="B180" s="272" t="s">
        <v>148</v>
      </c>
      <c r="E180" s="138"/>
    </row>
    <row r="182" spans="2:3" ht="17.25">
      <c r="B182" s="119"/>
      <c r="C182" s="273" t="s">
        <v>190</v>
      </c>
    </row>
    <row r="183" ht="12">
      <c r="E183" t="s">
        <v>149</v>
      </c>
    </row>
    <row r="185" spans="3:7" ht="14.25">
      <c r="C185" s="270">
        <v>31.45</v>
      </c>
      <c r="D185" t="s">
        <v>172</v>
      </c>
      <c r="E185" s="138"/>
      <c r="F185" s="271"/>
      <c r="G185" t="s">
        <v>151</v>
      </c>
    </row>
    <row r="186" spans="3:7" ht="13.5">
      <c r="C186" s="212" t="s">
        <v>139</v>
      </c>
      <c r="D186" s="212"/>
      <c r="E186" s="213"/>
      <c r="F186" s="212" t="s">
        <v>92</v>
      </c>
      <c r="G186" t="s">
        <v>152</v>
      </c>
    </row>
    <row r="187" spans="3:6" ht="14.25" thickBot="1">
      <c r="C187" s="212"/>
      <c r="D187" s="212"/>
      <c r="E187" s="213"/>
      <c r="F187" s="212"/>
    </row>
    <row r="188" spans="3:8" ht="14.25">
      <c r="C188" s="228" t="s">
        <v>154</v>
      </c>
      <c r="D188" s="229"/>
      <c r="E188" s="230"/>
      <c r="F188" s="229"/>
      <c r="G188" s="229"/>
      <c r="H188" s="225"/>
    </row>
    <row r="189" spans="3:8" ht="13.5">
      <c r="C189" s="231"/>
      <c r="D189" s="232" t="s">
        <v>155</v>
      </c>
      <c r="E189" s="232"/>
      <c r="F189" s="233"/>
      <c r="G189" s="233"/>
      <c r="H189" s="226"/>
    </row>
    <row r="190" spans="3:8" ht="13.5">
      <c r="C190" s="231"/>
      <c r="D190" s="233"/>
      <c r="E190" s="232"/>
      <c r="F190" s="233"/>
      <c r="G190" s="233"/>
      <c r="H190" s="226"/>
    </row>
    <row r="191" spans="3:8" ht="17.25">
      <c r="C191" s="237" t="s">
        <v>156</v>
      </c>
      <c r="D191" s="236"/>
      <c r="E191" s="232"/>
      <c r="F191" s="233"/>
      <c r="G191" s="233"/>
      <c r="H191" s="226"/>
    </row>
    <row r="192" spans="3:8" ht="12">
      <c r="C192" s="231"/>
      <c r="D192" s="233" t="s">
        <v>220</v>
      </c>
      <c r="E192" s="233" t="s">
        <v>221</v>
      </c>
      <c r="F192" s="233"/>
      <c r="G192" s="233" t="s">
        <v>160</v>
      </c>
      <c r="H192" s="226"/>
    </row>
    <row r="193" spans="3:8" ht="12">
      <c r="C193" s="231" t="s">
        <v>158</v>
      </c>
      <c r="D193" s="233"/>
      <c r="E193" s="233" t="s">
        <v>157</v>
      </c>
      <c r="F193" s="233"/>
      <c r="G193" s="233"/>
      <c r="H193" s="226"/>
    </row>
    <row r="194" spans="3:8" ht="12">
      <c r="C194" s="231"/>
      <c r="D194" s="233"/>
      <c r="E194" s="233" t="s">
        <v>159</v>
      </c>
      <c r="F194" s="233"/>
      <c r="G194" s="233"/>
      <c r="H194" s="226"/>
    </row>
    <row r="195" spans="3:8" ht="12.75" thickBot="1">
      <c r="C195" s="234"/>
      <c r="D195" s="235"/>
      <c r="E195" s="235"/>
      <c r="F195" s="235"/>
      <c r="G195" s="235"/>
      <c r="H195" s="227"/>
    </row>
    <row r="197" ht="14.25">
      <c r="B197" s="143" t="s">
        <v>150</v>
      </c>
    </row>
    <row r="198" spans="5:6" ht="13.5">
      <c r="E198" s="224"/>
      <c r="F198" s="224" t="s">
        <v>189</v>
      </c>
    </row>
    <row r="199" spans="3:7" ht="17.25">
      <c r="C199" s="268">
        <v>0.4479166666666667</v>
      </c>
      <c r="D199" t="s">
        <v>172</v>
      </c>
      <c r="F199" s="269"/>
      <c r="G199" t="s">
        <v>151</v>
      </c>
    </row>
    <row r="200" ht="12">
      <c r="G200" t="s">
        <v>153</v>
      </c>
    </row>
    <row r="202" spans="1:2" ht="17.25">
      <c r="A202" s="120" t="s">
        <v>163</v>
      </c>
      <c r="B202" s="218" t="s">
        <v>210</v>
      </c>
    </row>
    <row r="204" spans="1:2" ht="17.25">
      <c r="A204" s="120" t="s">
        <v>211</v>
      </c>
      <c r="B204" s="218" t="s">
        <v>164</v>
      </c>
    </row>
    <row r="205" ht="14.25">
      <c r="B205" s="45" t="s">
        <v>173</v>
      </c>
    </row>
    <row r="206" spans="2:3" ht="17.25">
      <c r="B206" s="218"/>
      <c r="C206" s="119" t="s">
        <v>209</v>
      </c>
    </row>
    <row r="209" spans="1:2" ht="17.25">
      <c r="A209" s="120" t="s">
        <v>212</v>
      </c>
      <c r="B209" s="218" t="s">
        <v>167</v>
      </c>
    </row>
    <row r="210" spans="1:2" ht="17.25">
      <c r="A210" s="120"/>
      <c r="B210" s="218"/>
    </row>
    <row r="212" spans="1:2" ht="17.25">
      <c r="A212" s="250" t="s">
        <v>213</v>
      </c>
      <c r="B212" s="218" t="s">
        <v>171</v>
      </c>
    </row>
    <row r="214" spans="2:9" ht="14.25">
      <c r="B214" s="119" t="s">
        <v>168</v>
      </c>
      <c r="I214" s="35"/>
    </row>
    <row r="215" spans="2:9" ht="14.25">
      <c r="B215" s="119" t="s">
        <v>185</v>
      </c>
      <c r="I215" s="35"/>
    </row>
    <row r="216" spans="2:9" ht="14.25">
      <c r="B216" s="119" t="s">
        <v>169</v>
      </c>
      <c r="I216" s="35"/>
    </row>
    <row r="217" ht="12">
      <c r="I217" s="35"/>
    </row>
    <row r="218" spans="2:9" ht="14.25">
      <c r="B218" s="119"/>
      <c r="I218" s="35"/>
    </row>
    <row r="219" spans="4:6" ht="14.25">
      <c r="D219" s="252"/>
      <c r="F219" s="119" t="s">
        <v>178</v>
      </c>
    </row>
    <row r="228" ht="14.25">
      <c r="E228" s="119" t="s">
        <v>188</v>
      </c>
    </row>
    <row r="229" ht="14.25">
      <c r="E229" s="119"/>
    </row>
    <row r="231" ht="14.25">
      <c r="B231" s="119"/>
    </row>
    <row r="232" spans="1:2" ht="17.25">
      <c r="A232" s="250" t="s">
        <v>214</v>
      </c>
      <c r="B232" s="218" t="s">
        <v>192</v>
      </c>
    </row>
    <row r="234" ht="13.5">
      <c r="B234" s="138" t="s">
        <v>186</v>
      </c>
    </row>
    <row r="235" ht="13.5">
      <c r="B235" s="138" t="s">
        <v>187</v>
      </c>
    </row>
    <row r="240" spans="1:2" ht="17.25">
      <c r="A240" s="253"/>
      <c r="B240" s="119" t="s">
        <v>181</v>
      </c>
    </row>
    <row r="241" spans="2:3" ht="14.25">
      <c r="B241" s="119" t="s">
        <v>180</v>
      </c>
      <c r="C241" s="119"/>
    </row>
    <row r="242" spans="1:6" ht="12.75" customHeight="1">
      <c r="A242" s="120"/>
      <c r="B242" s="254" t="s">
        <v>174</v>
      </c>
      <c r="E242" t="s">
        <v>175</v>
      </c>
      <c r="F242" t="s">
        <v>176</v>
      </c>
    </row>
    <row r="267" spans="2:6" ht="14.25">
      <c r="B267" s="119" t="s">
        <v>177</v>
      </c>
      <c r="F267" s="119" t="s">
        <v>194</v>
      </c>
    </row>
    <row r="270" spans="1:2" ht="17.25">
      <c r="A270" s="250"/>
      <c r="B270" s="218"/>
    </row>
    <row r="280" ht="12">
      <c r="I280" s="223"/>
    </row>
    <row r="281" ht="12">
      <c r="I281" s="223"/>
    </row>
    <row r="282" spans="2:9" ht="14.25">
      <c r="B282" s="119" t="s">
        <v>170</v>
      </c>
      <c r="I282" s="223"/>
    </row>
    <row r="283" ht="12">
      <c r="I283" s="223"/>
    </row>
    <row r="284" spans="7:9" ht="12">
      <c r="G284" t="s">
        <v>179</v>
      </c>
      <c r="I284" s="223"/>
    </row>
    <row r="285" ht="12">
      <c r="I285" s="223"/>
    </row>
    <row r="286" ht="12">
      <c r="I286" s="223"/>
    </row>
    <row r="292" spans="1:2" ht="17.25">
      <c r="A292" s="250"/>
      <c r="B292" s="218"/>
    </row>
    <row r="300" ht="17.25">
      <c r="F300" s="218" t="s">
        <v>193</v>
      </c>
    </row>
    <row r="304" ht="17.25">
      <c r="F304" s="218"/>
    </row>
  </sheetData>
  <sheetProtection/>
  <mergeCells count="1">
    <mergeCell ref="C66:G66"/>
  </mergeCells>
  <printOptions/>
  <pageMargins left="0.5905511811023623" right="0.3937007874015748" top="0.5905511811023623" bottom="0.3937007874015748"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B2:S31"/>
  <sheetViews>
    <sheetView zoomScalePageLayoutView="0" workbookViewId="0" topLeftCell="A1">
      <selection activeCell="B2" sqref="B2"/>
    </sheetView>
  </sheetViews>
  <sheetFormatPr defaultColWidth="9.140625" defaultRowHeight="12"/>
  <cols>
    <col min="1" max="1" width="5.57421875" style="304" customWidth="1"/>
    <col min="2" max="2" width="20.140625" style="304" customWidth="1"/>
    <col min="3" max="3" width="14.8515625" style="304" customWidth="1"/>
    <col min="4" max="4" width="14.140625" style="304" customWidth="1"/>
    <col min="5" max="5" width="17.8515625" style="304" customWidth="1"/>
    <col min="6" max="6" width="11.00390625" style="304" customWidth="1"/>
    <col min="7" max="7" width="17.28125" style="304" customWidth="1"/>
    <col min="8" max="9" width="11.140625" style="304" customWidth="1"/>
    <col min="10" max="10" width="10.8515625" style="304" customWidth="1"/>
    <col min="11" max="11" width="9.7109375" style="304" customWidth="1"/>
    <col min="12" max="12" width="5.28125" style="304" customWidth="1"/>
    <col min="13" max="13" width="9.28125" style="304" customWidth="1"/>
    <col min="14" max="14" width="11.57421875" style="304" customWidth="1"/>
    <col min="15" max="15" width="0.13671875" style="304" hidden="1" customWidth="1"/>
    <col min="16" max="16" width="10.421875" style="304" customWidth="1"/>
    <col min="17" max="17" width="9.8515625" style="304" customWidth="1"/>
    <col min="18" max="16384" width="9.140625" style="304" customWidth="1"/>
  </cols>
  <sheetData>
    <row r="1" ht="6" customHeight="1"/>
    <row r="2" spans="2:11" ht="17.25" customHeight="1">
      <c r="B2" s="305"/>
      <c r="C2" s="306" t="s">
        <v>206</v>
      </c>
      <c r="D2" s="305"/>
      <c r="E2" s="305"/>
      <c r="F2" s="305"/>
      <c r="G2" s="305"/>
      <c r="H2" s="305"/>
      <c r="I2" s="305"/>
      <c r="J2" s="305"/>
      <c r="K2" s="305"/>
    </row>
    <row r="3" spans="2:19" ht="16.5" customHeight="1">
      <c r="B3" s="305"/>
      <c r="C3" s="305"/>
      <c r="D3" s="305"/>
      <c r="E3" s="345" t="s">
        <v>226</v>
      </c>
      <c r="F3" s="305"/>
      <c r="G3" s="305"/>
      <c r="H3" s="305"/>
      <c r="I3" s="305"/>
      <c r="J3" s="305"/>
      <c r="K3" s="305"/>
      <c r="N3" s="305"/>
      <c r="O3" s="305"/>
      <c r="P3" s="305"/>
      <c r="Q3" s="305"/>
      <c r="R3" s="305"/>
      <c r="S3" s="305"/>
    </row>
    <row r="4" spans="2:19" ht="15" customHeight="1">
      <c r="B4" s="307"/>
      <c r="C4" s="334" t="s">
        <v>227</v>
      </c>
      <c r="D4" s="335"/>
      <c r="E4" s="346" t="s">
        <v>228</v>
      </c>
      <c r="F4" s="308"/>
      <c r="G4" s="308"/>
      <c r="H4" s="308"/>
      <c r="I4" s="308"/>
      <c r="J4" s="308"/>
      <c r="K4" s="308"/>
      <c r="N4" s="305"/>
      <c r="O4" s="308"/>
      <c r="P4" s="308"/>
      <c r="Q4" s="308"/>
      <c r="R4" s="305"/>
      <c r="S4" s="305"/>
    </row>
    <row r="5" spans="2:19" ht="14.25" customHeight="1">
      <c r="B5" s="309"/>
      <c r="C5" s="336" t="s">
        <v>229</v>
      </c>
      <c r="D5" s="337"/>
      <c r="E5" s="346"/>
      <c r="F5" s="310"/>
      <c r="G5" s="347" t="s">
        <v>230</v>
      </c>
      <c r="H5" s="310"/>
      <c r="I5" s="310"/>
      <c r="J5" s="310"/>
      <c r="K5" s="310"/>
      <c r="N5" s="305"/>
      <c r="O5" s="310"/>
      <c r="P5" s="310"/>
      <c r="Q5" s="310"/>
      <c r="R5" s="305"/>
      <c r="S5" s="305"/>
    </row>
    <row r="6" spans="2:19" ht="14.25" customHeight="1">
      <c r="B6" s="311"/>
      <c r="C6" s="338" t="s">
        <v>231</v>
      </c>
      <c r="D6" s="339"/>
      <c r="E6" s="346" t="s">
        <v>232</v>
      </c>
      <c r="F6" s="312"/>
      <c r="G6" s="312"/>
      <c r="H6" s="311"/>
      <c r="I6" s="312"/>
      <c r="J6" s="312"/>
      <c r="K6" s="312"/>
      <c r="N6" s="305"/>
      <c r="O6" s="312"/>
      <c r="P6" s="312"/>
      <c r="Q6" s="312"/>
      <c r="R6" s="305"/>
      <c r="S6" s="305"/>
    </row>
    <row r="7" spans="2:19" ht="14.25" customHeight="1">
      <c r="B7" s="311"/>
      <c r="C7" s="340"/>
      <c r="D7" s="339"/>
      <c r="E7" s="346"/>
      <c r="F7" s="312"/>
      <c r="G7" s="347" t="s">
        <v>233</v>
      </c>
      <c r="H7" s="384" t="s">
        <v>245</v>
      </c>
      <c r="I7" s="312"/>
      <c r="J7" s="312"/>
      <c r="K7" s="312"/>
      <c r="N7" s="305"/>
      <c r="O7" s="312"/>
      <c r="P7" s="312"/>
      <c r="Q7" s="312"/>
      <c r="R7" s="305"/>
      <c r="S7" s="305"/>
    </row>
    <row r="8" spans="2:19" ht="14.25" customHeight="1">
      <c r="B8" s="311"/>
      <c r="C8" s="336" t="s">
        <v>207</v>
      </c>
      <c r="D8" s="339"/>
      <c r="E8" s="346" t="s">
        <v>234</v>
      </c>
      <c r="F8" s="312"/>
      <c r="G8" s="312"/>
      <c r="H8" s="311"/>
      <c r="I8" s="312"/>
      <c r="J8" s="312"/>
      <c r="K8" s="312"/>
      <c r="N8" s="305"/>
      <c r="O8" s="312"/>
      <c r="P8" s="312"/>
      <c r="Q8" s="312"/>
      <c r="R8" s="305"/>
      <c r="S8" s="305"/>
    </row>
    <row r="9" spans="2:19" ht="14.25" customHeight="1">
      <c r="B9" s="311"/>
      <c r="C9" s="341"/>
      <c r="D9" s="342"/>
      <c r="E9" s="311"/>
      <c r="F9" s="312"/>
      <c r="G9" s="347" t="s">
        <v>230</v>
      </c>
      <c r="H9" s="384" t="s">
        <v>244</v>
      </c>
      <c r="I9" s="312"/>
      <c r="J9" s="312"/>
      <c r="K9" s="312"/>
      <c r="N9" s="305"/>
      <c r="O9" s="312"/>
      <c r="P9" s="312"/>
      <c r="Q9" s="312"/>
      <c r="R9" s="305"/>
      <c r="S9" s="305"/>
    </row>
    <row r="10" spans="2:19" ht="9.75" customHeight="1">
      <c r="B10" s="311"/>
      <c r="C10" s="312"/>
      <c r="D10" s="312"/>
      <c r="E10" s="311"/>
      <c r="F10" s="312"/>
      <c r="G10" s="312"/>
      <c r="H10" s="311"/>
      <c r="I10" s="312"/>
      <c r="J10" s="312"/>
      <c r="K10" s="312"/>
      <c r="N10" s="305"/>
      <c r="O10" s="312"/>
      <c r="P10" s="312"/>
      <c r="Q10" s="312"/>
      <c r="R10" s="305"/>
      <c r="S10" s="305"/>
    </row>
    <row r="11" spans="2:19" ht="18" customHeight="1">
      <c r="B11" s="311"/>
      <c r="C11" s="348" t="s">
        <v>235</v>
      </c>
      <c r="D11" s="316">
        <v>50000000</v>
      </c>
      <c r="E11" s="311"/>
      <c r="F11" s="311" t="s">
        <v>236</v>
      </c>
      <c r="G11" s="313"/>
      <c r="H11" s="309"/>
      <c r="I11" s="313"/>
      <c r="J11" s="312"/>
      <c r="K11" s="313"/>
      <c r="N11" s="305"/>
      <c r="O11" s="312"/>
      <c r="P11" s="312"/>
      <c r="Q11" s="313"/>
      <c r="R11" s="305"/>
      <c r="S11" s="305"/>
    </row>
    <row r="12" spans="2:19" ht="14.25" customHeight="1" thickBot="1">
      <c r="B12" s="311"/>
      <c r="C12" s="312"/>
      <c r="D12" s="312"/>
      <c r="E12" s="311"/>
      <c r="F12" s="312"/>
      <c r="G12" s="312"/>
      <c r="H12" s="311"/>
      <c r="I12" s="312"/>
      <c r="J12" s="312"/>
      <c r="K12" s="312"/>
      <c r="N12" s="305"/>
      <c r="O12" s="312"/>
      <c r="P12" s="312"/>
      <c r="Q12" s="312"/>
      <c r="R12" s="305"/>
      <c r="S12" s="305"/>
    </row>
    <row r="13" spans="2:19" ht="17.25" customHeight="1">
      <c r="B13" s="349" t="s">
        <v>237</v>
      </c>
      <c r="C13" s="350" t="s">
        <v>238</v>
      </c>
      <c r="D13" s="351" t="s">
        <v>239</v>
      </c>
      <c r="E13" s="352">
        <v>40249.462810717596</v>
      </c>
      <c r="F13" s="314"/>
      <c r="G13" s="314"/>
      <c r="H13" s="315"/>
      <c r="I13" s="314"/>
      <c r="J13" s="314"/>
      <c r="K13" s="314"/>
      <c r="N13" s="305"/>
      <c r="O13" s="314"/>
      <c r="P13" s="314"/>
      <c r="Q13" s="314"/>
      <c r="R13" s="305"/>
      <c r="S13" s="305"/>
    </row>
    <row r="14" spans="2:19" ht="18.75" customHeight="1">
      <c r="B14" s="311"/>
      <c r="C14" s="353" t="s">
        <v>240</v>
      </c>
      <c r="D14" s="320" t="s">
        <v>239</v>
      </c>
      <c r="E14" s="354">
        <f ca="1">NOW()</f>
        <v>40249.781274189816</v>
      </c>
      <c r="F14" s="314"/>
      <c r="G14" s="317"/>
      <c r="H14" s="315"/>
      <c r="I14" s="314"/>
      <c r="J14" s="314"/>
      <c r="K14" s="314"/>
      <c r="N14" s="305"/>
      <c r="O14" s="314"/>
      <c r="P14" s="314"/>
      <c r="Q14" s="314"/>
      <c r="R14" s="305"/>
      <c r="S14" s="305"/>
    </row>
    <row r="15" spans="2:19" ht="14.25" customHeight="1" thickBot="1">
      <c r="B15" s="311"/>
      <c r="C15" s="355"/>
      <c r="D15" s="314"/>
      <c r="E15" s="356"/>
      <c r="F15" s="314"/>
      <c r="G15" s="314"/>
      <c r="H15" s="315"/>
      <c r="I15" s="314"/>
      <c r="J15" s="314"/>
      <c r="K15" s="314"/>
      <c r="N15" s="305"/>
      <c r="O15" s="314"/>
      <c r="P15" s="314"/>
      <c r="Q15" s="314"/>
      <c r="R15" s="305"/>
      <c r="S15" s="305"/>
    </row>
    <row r="16" spans="2:19" ht="18.75" customHeight="1" thickBot="1">
      <c r="B16" s="311"/>
      <c r="C16" s="357" t="s">
        <v>208</v>
      </c>
      <c r="D16" s="358" t="s">
        <v>216</v>
      </c>
      <c r="E16" s="383">
        <v>0.00011451388854766265</v>
      </c>
      <c r="F16" s="314"/>
      <c r="G16" s="314"/>
      <c r="H16" s="315"/>
      <c r="I16" s="314"/>
      <c r="J16" s="314"/>
      <c r="K16" s="314"/>
      <c r="N16" s="305"/>
      <c r="O16" s="314"/>
      <c r="P16" s="314"/>
      <c r="Q16" s="314"/>
      <c r="R16" s="305"/>
      <c r="S16" s="305"/>
    </row>
    <row r="17" spans="2:19" ht="12" customHeight="1">
      <c r="B17" s="311"/>
      <c r="C17" s="314"/>
      <c r="D17" s="314"/>
      <c r="E17" s="311"/>
      <c r="F17" s="314"/>
      <c r="G17" s="318"/>
      <c r="H17" s="315"/>
      <c r="I17" s="314"/>
      <c r="J17" s="314"/>
      <c r="K17" s="314"/>
      <c r="N17" s="305"/>
      <c r="O17" s="314"/>
      <c r="P17" s="314"/>
      <c r="Q17" s="314"/>
      <c r="R17" s="305"/>
      <c r="S17" s="305"/>
    </row>
    <row r="18" spans="2:19" ht="14.25" customHeight="1">
      <c r="B18" s="349" t="s">
        <v>241</v>
      </c>
      <c r="C18" s="359" t="s">
        <v>238</v>
      </c>
      <c r="D18" s="360" t="s">
        <v>239</v>
      </c>
      <c r="E18" s="361">
        <v>0.462800925925926</v>
      </c>
      <c r="F18" s="314"/>
      <c r="G18" s="381"/>
      <c r="H18" s="315"/>
      <c r="I18" s="381"/>
      <c r="J18" s="314"/>
      <c r="K18" s="314"/>
      <c r="N18" s="305"/>
      <c r="O18" s="314"/>
      <c r="P18" s="314"/>
      <c r="Q18" s="314"/>
      <c r="R18" s="305"/>
      <c r="S18" s="305"/>
    </row>
    <row r="19" spans="2:19" ht="14.25" customHeight="1">
      <c r="B19" s="311"/>
      <c r="C19" s="362" t="s">
        <v>240</v>
      </c>
      <c r="D19" s="320" t="s">
        <v>239</v>
      </c>
      <c r="E19" s="361">
        <v>0.46291666666666664</v>
      </c>
      <c r="F19" s="319"/>
      <c r="G19" s="314"/>
      <c r="H19" s="315"/>
      <c r="I19" s="314"/>
      <c r="J19" s="314"/>
      <c r="K19" s="314"/>
      <c r="N19" s="305"/>
      <c r="O19" s="314"/>
      <c r="P19" s="314"/>
      <c r="Q19" s="314"/>
      <c r="R19" s="305"/>
      <c r="S19" s="305"/>
    </row>
    <row r="20" spans="2:19" ht="14.25" customHeight="1" thickBot="1">
      <c r="B20" s="311"/>
      <c r="C20" s="363"/>
      <c r="D20" s="314"/>
      <c r="E20" s="364"/>
      <c r="F20" s="314"/>
      <c r="G20" s="382"/>
      <c r="H20" s="315"/>
      <c r="I20" s="314"/>
      <c r="J20" s="314"/>
      <c r="K20" s="314"/>
      <c r="N20" s="305"/>
      <c r="O20" s="314"/>
      <c r="P20" s="314"/>
      <c r="Q20" s="314"/>
      <c r="R20" s="305"/>
      <c r="S20" s="305"/>
    </row>
    <row r="21" spans="2:19" ht="16.5" customHeight="1" thickBot="1">
      <c r="B21" s="311"/>
      <c r="C21" s="365" t="s">
        <v>208</v>
      </c>
      <c r="D21" s="366" t="s">
        <v>216</v>
      </c>
      <c r="E21" s="383">
        <v>0.00011574074074072183</v>
      </c>
      <c r="F21" s="314"/>
      <c r="G21" s="314"/>
      <c r="H21" s="315"/>
      <c r="I21" s="314"/>
      <c r="J21" s="314"/>
      <c r="K21" s="314"/>
      <c r="N21" s="305"/>
      <c r="O21" s="314"/>
      <c r="P21" s="314"/>
      <c r="Q21" s="314"/>
      <c r="R21" s="305"/>
      <c r="S21" s="305"/>
    </row>
    <row r="22" spans="2:19" ht="13.5" customHeight="1" thickBot="1">
      <c r="B22" s="311"/>
      <c r="C22" s="314"/>
      <c r="D22" s="367"/>
      <c r="E22" s="368"/>
      <c r="F22" s="314"/>
      <c r="G22" s="381"/>
      <c r="H22" s="315"/>
      <c r="I22" s="314"/>
      <c r="J22" s="314"/>
      <c r="K22" s="314"/>
      <c r="N22" s="305"/>
      <c r="O22" s="314"/>
      <c r="P22" s="314"/>
      <c r="Q22" s="314"/>
      <c r="R22" s="305"/>
      <c r="S22" s="305"/>
    </row>
    <row r="23" spans="2:19" ht="14.25" customHeight="1" thickTop="1">
      <c r="B23" s="349" t="s">
        <v>242</v>
      </c>
      <c r="C23" s="369" t="s">
        <v>238</v>
      </c>
      <c r="D23" s="370" t="s">
        <v>239</v>
      </c>
      <c r="E23" s="371">
        <v>0.12499326388888889</v>
      </c>
      <c r="F23" s="314"/>
      <c r="G23" s="314"/>
      <c r="H23" s="315"/>
      <c r="I23" s="314"/>
      <c r="J23" s="314"/>
      <c r="K23" s="314"/>
      <c r="N23" s="305"/>
      <c r="O23" s="314"/>
      <c r="P23" s="314"/>
      <c r="Q23" s="314"/>
      <c r="R23" s="305"/>
      <c r="S23" s="305"/>
    </row>
    <row r="24" spans="2:19" ht="14.25" customHeight="1">
      <c r="B24" s="311"/>
      <c r="C24" s="372" t="s">
        <v>240</v>
      </c>
      <c r="D24" s="320" t="s">
        <v>239</v>
      </c>
      <c r="E24" s="373">
        <v>0.1251077777777778</v>
      </c>
      <c r="F24" s="314"/>
      <c r="G24" s="381"/>
      <c r="H24" s="315"/>
      <c r="I24" s="314"/>
      <c r="J24" s="314"/>
      <c r="K24" s="314"/>
      <c r="N24" s="305"/>
      <c r="O24" s="314"/>
      <c r="P24" s="314"/>
      <c r="Q24" s="314"/>
      <c r="R24" s="305"/>
      <c r="S24" s="305"/>
    </row>
    <row r="25" spans="2:19" ht="14.25" customHeight="1" thickBot="1">
      <c r="B25" s="311"/>
      <c r="C25" s="374"/>
      <c r="D25" s="314"/>
      <c r="E25" s="375"/>
      <c r="F25" s="314"/>
      <c r="G25" s="314"/>
      <c r="H25" s="315"/>
      <c r="I25" s="376"/>
      <c r="J25" s="314"/>
      <c r="K25" s="314"/>
      <c r="N25" s="305"/>
      <c r="O25" s="314"/>
      <c r="P25" s="314"/>
      <c r="Q25" s="314"/>
      <c r="R25" s="305"/>
      <c r="S25" s="305"/>
    </row>
    <row r="26" spans="2:19" ht="15.75" customHeight="1" thickBot="1">
      <c r="B26" s="311"/>
      <c r="C26" s="377" t="s">
        <v>208</v>
      </c>
      <c r="D26" s="378" t="s">
        <v>216</v>
      </c>
      <c r="E26" s="383">
        <v>0.00011451388888890357</v>
      </c>
      <c r="F26" s="314"/>
      <c r="G26" s="314"/>
      <c r="H26" s="315"/>
      <c r="I26" s="314"/>
      <c r="J26" s="314"/>
      <c r="K26" s="314"/>
      <c r="N26" s="305"/>
      <c r="O26" s="314"/>
      <c r="P26" s="314"/>
      <c r="Q26" s="314"/>
      <c r="R26" s="305"/>
      <c r="S26" s="305"/>
    </row>
    <row r="27" spans="2:19" ht="14.25" customHeight="1" thickTop="1">
      <c r="B27" s="311"/>
      <c r="C27" s="314"/>
      <c r="D27" s="314"/>
      <c r="E27" s="311"/>
      <c r="F27" s="314"/>
      <c r="G27" s="314"/>
      <c r="H27" s="315"/>
      <c r="I27" s="376"/>
      <c r="J27" s="314"/>
      <c r="K27" s="314"/>
      <c r="N27" s="305"/>
      <c r="O27" s="314"/>
      <c r="P27" s="314"/>
      <c r="Q27" s="314"/>
      <c r="R27" s="305"/>
      <c r="S27" s="305"/>
    </row>
    <row r="28" spans="2:19" ht="13.5">
      <c r="B28" s="312"/>
      <c r="C28" s="314"/>
      <c r="D28" s="314"/>
      <c r="E28" s="314"/>
      <c r="F28" s="314"/>
      <c r="G28" s="314"/>
      <c r="H28" s="314"/>
      <c r="I28" s="314"/>
      <c r="N28" s="305"/>
      <c r="O28" s="305"/>
      <c r="P28" s="305"/>
      <c r="Q28" s="305"/>
      <c r="R28" s="305"/>
      <c r="S28" s="305"/>
    </row>
    <row r="31" ht="12">
      <c r="I31" s="379"/>
    </row>
  </sheetData>
  <sheetProtection/>
  <printOptions/>
  <pageMargins left="0.75" right="0.75" top="1" bottom="1" header="0.512" footer="0.512"/>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B1:T29"/>
  <sheetViews>
    <sheetView showZeros="0" zoomScalePageLayoutView="0" workbookViewId="0" topLeftCell="A1">
      <selection activeCell="O14" sqref="O14"/>
    </sheetView>
  </sheetViews>
  <sheetFormatPr defaultColWidth="9.140625" defaultRowHeight="12"/>
  <cols>
    <col min="2" max="2" width="6.421875" style="0" customWidth="1"/>
    <col min="3" max="3" width="7.421875" style="0" customWidth="1"/>
    <col min="4" max="5" width="9.28125" style="0" customWidth="1"/>
    <col min="6" max="6" width="8.8515625" style="0" customWidth="1"/>
    <col min="7" max="7" width="9.421875" style="0" customWidth="1"/>
    <col min="8" max="9" width="9.28125" style="0" customWidth="1"/>
    <col min="10" max="10" width="9.00390625" style="0" customWidth="1"/>
    <col min="11" max="11" width="9.421875" style="0" customWidth="1"/>
  </cols>
  <sheetData>
    <row r="1" spans="2:11" ht="18" thickBot="1">
      <c r="B1" s="83" t="s">
        <v>28</v>
      </c>
      <c r="C1" s="84"/>
      <c r="D1" s="85"/>
      <c r="E1" s="86"/>
      <c r="F1" s="86"/>
      <c r="G1" s="86"/>
      <c r="H1" s="87"/>
      <c r="I1" s="87"/>
      <c r="J1" s="87"/>
      <c r="K1" s="87"/>
    </row>
    <row r="2" spans="2:11" ht="14.25" thickTop="1">
      <c r="B2" s="388" t="s">
        <v>29</v>
      </c>
      <c r="C2" s="392"/>
      <c r="D2" s="395" t="s">
        <v>30</v>
      </c>
      <c r="E2" s="396"/>
      <c r="F2" s="88"/>
      <c r="G2" s="89"/>
      <c r="H2" s="90"/>
      <c r="I2" s="95"/>
      <c r="J2" s="95"/>
      <c r="K2" s="203"/>
    </row>
    <row r="3" spans="2:11" ht="13.5">
      <c r="B3" s="388" t="s">
        <v>31</v>
      </c>
      <c r="C3" s="392"/>
      <c r="D3" s="397">
        <v>800</v>
      </c>
      <c r="E3" s="398"/>
      <c r="F3" s="88"/>
      <c r="G3" s="89"/>
      <c r="H3" s="90"/>
      <c r="I3" s="95"/>
      <c r="J3" s="95"/>
      <c r="K3" s="203"/>
    </row>
    <row r="4" spans="2:11" ht="13.5">
      <c r="B4" s="388" t="s">
        <v>32</v>
      </c>
      <c r="C4" s="389"/>
      <c r="D4" s="390"/>
      <c r="E4" s="391"/>
      <c r="F4" s="172"/>
      <c r="G4" s="91"/>
      <c r="H4" s="90"/>
      <c r="I4" s="92"/>
      <c r="J4" s="95"/>
      <c r="K4" s="95"/>
    </row>
    <row r="5" spans="2:12" ht="14.25" thickBot="1">
      <c r="B5" s="388" t="s">
        <v>33</v>
      </c>
      <c r="C5" s="392"/>
      <c r="D5" s="393">
        <f>D3*D4</f>
        <v>0</v>
      </c>
      <c r="E5" s="394"/>
      <c r="F5" s="93"/>
      <c r="G5" s="86"/>
      <c r="H5" s="94"/>
      <c r="I5" s="95"/>
      <c r="J5" s="96"/>
      <c r="K5" s="126"/>
      <c r="L5" s="126"/>
    </row>
    <row r="6" spans="2:12" ht="14.25" thickTop="1">
      <c r="B6" s="202"/>
      <c r="C6" s="127"/>
      <c r="D6" s="201"/>
      <c r="E6" s="201"/>
      <c r="F6" s="93"/>
      <c r="G6" s="86"/>
      <c r="H6" s="94"/>
      <c r="I6" s="95"/>
      <c r="J6" s="96"/>
      <c r="K6" s="126"/>
      <c r="L6" s="126"/>
    </row>
    <row r="7" spans="2:12" ht="13.5">
      <c r="B7" s="202"/>
      <c r="C7" s="127"/>
      <c r="D7" s="201"/>
      <c r="E7" s="201"/>
      <c r="F7" s="93"/>
      <c r="G7" s="86"/>
      <c r="H7" s="94"/>
      <c r="I7" s="95"/>
      <c r="J7" s="96"/>
      <c r="K7" s="126"/>
      <c r="L7" s="126"/>
    </row>
    <row r="8" spans="2:13" ht="13.5">
      <c r="B8" s="97"/>
      <c r="C8" s="89"/>
      <c r="D8" s="89"/>
      <c r="E8" s="98"/>
      <c r="F8" s="98"/>
      <c r="G8" s="99"/>
      <c r="H8" s="86"/>
      <c r="I8" s="86"/>
      <c r="J8" s="86"/>
      <c r="K8" s="85"/>
      <c r="L8" s="100"/>
      <c r="M8" s="100"/>
    </row>
    <row r="9" spans="2:20" ht="13.5">
      <c r="B9" s="403" t="s">
        <v>34</v>
      </c>
      <c r="C9" s="403" t="s">
        <v>35</v>
      </c>
      <c r="D9" s="405" t="s">
        <v>36</v>
      </c>
      <c r="E9" s="406"/>
      <c r="F9" s="406"/>
      <c r="G9" s="406"/>
      <c r="H9" s="407" t="s">
        <v>110</v>
      </c>
      <c r="I9" s="408"/>
      <c r="J9" s="408"/>
      <c r="K9" s="408"/>
      <c r="L9" s="399" t="s">
        <v>37</v>
      </c>
      <c r="M9" s="401" t="s">
        <v>32</v>
      </c>
      <c r="O9" s="35"/>
      <c r="P9" s="35"/>
      <c r="Q9" s="35"/>
      <c r="R9" s="35"/>
      <c r="S9" s="35"/>
      <c r="T9" s="35"/>
    </row>
    <row r="10" spans="2:20" ht="13.5">
      <c r="B10" s="404"/>
      <c r="C10" s="404"/>
      <c r="D10" s="101" t="s">
        <v>38</v>
      </c>
      <c r="E10" s="101" t="s">
        <v>39</v>
      </c>
      <c r="F10" s="101" t="s">
        <v>40</v>
      </c>
      <c r="G10" s="101" t="s">
        <v>41</v>
      </c>
      <c r="H10" s="102" t="s">
        <v>38</v>
      </c>
      <c r="I10" s="103" t="s">
        <v>39</v>
      </c>
      <c r="J10" s="103" t="s">
        <v>40</v>
      </c>
      <c r="K10" s="104" t="s">
        <v>41</v>
      </c>
      <c r="L10" s="400"/>
      <c r="M10" s="402"/>
      <c r="O10" s="35"/>
      <c r="P10" s="35"/>
      <c r="Q10" s="35"/>
      <c r="R10" s="35"/>
      <c r="S10" s="35"/>
      <c r="T10" s="35"/>
    </row>
    <row r="11" spans="2:20" ht="14.25">
      <c r="B11" s="105">
        <v>40269</v>
      </c>
      <c r="C11" s="106">
        <v>5</v>
      </c>
      <c r="D11" s="107">
        <v>8</v>
      </c>
      <c r="E11" s="107"/>
      <c r="F11" s="107"/>
      <c r="G11" s="107">
        <v>17</v>
      </c>
      <c r="H11" s="163">
        <f aca="true" t="shared" si="0" ref="H11:H25">TIME(INT(D11),(D11-INT(D11))*100,0)+INT(D11/24)</f>
        <v>0.3333333333333333</v>
      </c>
      <c r="I11" s="164">
        <f aca="true" t="shared" si="1" ref="I11:I25">TIME(INT(E11),(E11-INT(E11))*100,0)+INT(E11/24)</f>
        <v>0</v>
      </c>
      <c r="J11" s="164">
        <f aca="true" t="shared" si="2" ref="J11:J25">TIME(INT(F11),(F11-INT(F11))*100,0)+INT(F11/24)</f>
        <v>0</v>
      </c>
      <c r="K11" s="165">
        <f aca="true" t="shared" si="3" ref="K11:K25">TIME(INT(G11),(G11-INT(G11))*100,0)+INT(G11/24)</f>
        <v>0.7083333333333334</v>
      </c>
      <c r="L11" s="115">
        <f>J11-I11</f>
        <v>0</v>
      </c>
      <c r="M11" s="159">
        <f>K11-H11-L11</f>
        <v>0.37500000000000006</v>
      </c>
      <c r="O11" s="220"/>
      <c r="P11" s="220"/>
      <c r="Q11" s="220"/>
      <c r="R11" s="220"/>
      <c r="S11" s="221"/>
      <c r="T11" s="221"/>
    </row>
    <row r="12" spans="2:20" ht="14.25">
      <c r="B12" s="108">
        <v>40270</v>
      </c>
      <c r="C12" s="109">
        <v>6</v>
      </c>
      <c r="D12" s="110">
        <v>7.54</v>
      </c>
      <c r="E12" s="110">
        <v>12.01</v>
      </c>
      <c r="F12" s="110">
        <v>13.59</v>
      </c>
      <c r="G12" s="110">
        <v>17.01</v>
      </c>
      <c r="H12" s="166">
        <f t="shared" si="0"/>
        <v>0.32916666666666666</v>
      </c>
      <c r="I12" s="167">
        <f t="shared" si="1"/>
        <v>0.5006944444444444</v>
      </c>
      <c r="J12" s="167">
        <f t="shared" si="2"/>
        <v>0.5826388888888888</v>
      </c>
      <c r="K12" s="168">
        <f t="shared" si="3"/>
        <v>0.7090277777777777</v>
      </c>
      <c r="L12" s="116">
        <f aca="true" t="shared" si="4" ref="L12:L26">J12-I12</f>
        <v>0.08194444444444438</v>
      </c>
      <c r="M12" s="160">
        <f aca="true" t="shared" si="5" ref="M12:M26">K12-H12-L12</f>
        <v>0.29791666666666666</v>
      </c>
      <c r="O12" s="220"/>
      <c r="P12" s="220"/>
      <c r="Q12" s="220"/>
      <c r="R12" s="220"/>
      <c r="S12" s="222"/>
      <c r="T12" s="35"/>
    </row>
    <row r="13" spans="2:20" ht="14.25">
      <c r="B13" s="108">
        <v>40271</v>
      </c>
      <c r="C13" s="109">
        <v>7</v>
      </c>
      <c r="D13" s="110">
        <v>7.45</v>
      </c>
      <c r="E13" s="110">
        <v>12.05</v>
      </c>
      <c r="F13" s="110">
        <v>13.55</v>
      </c>
      <c r="G13" s="110">
        <v>17.06</v>
      </c>
      <c r="H13" s="166">
        <f t="shared" si="0"/>
        <v>0.3229166666666667</v>
      </c>
      <c r="I13" s="167">
        <f t="shared" si="1"/>
        <v>0.5034722222222222</v>
      </c>
      <c r="J13" s="167">
        <f t="shared" si="2"/>
        <v>0.579861111111111</v>
      </c>
      <c r="K13" s="168">
        <f t="shared" si="3"/>
        <v>0.7125</v>
      </c>
      <c r="L13" s="116">
        <f t="shared" si="4"/>
        <v>0.07638888888888884</v>
      </c>
      <c r="M13" s="160">
        <f t="shared" si="5"/>
        <v>0.3131944444444445</v>
      </c>
      <c r="O13" s="220"/>
      <c r="P13" s="220"/>
      <c r="Q13" s="220"/>
      <c r="R13" s="220"/>
      <c r="S13" s="222"/>
      <c r="T13" s="35"/>
    </row>
    <row r="14" spans="2:20" ht="14.25">
      <c r="B14" s="108">
        <v>40272</v>
      </c>
      <c r="C14" s="109">
        <v>1</v>
      </c>
      <c r="D14" s="110">
        <v>7.59</v>
      </c>
      <c r="E14" s="110">
        <v>12.06</v>
      </c>
      <c r="F14" s="110">
        <v>13.54</v>
      </c>
      <c r="G14" s="110">
        <v>17.1</v>
      </c>
      <c r="H14" s="166">
        <f t="shared" si="0"/>
        <v>0.3326388888888889</v>
      </c>
      <c r="I14" s="167">
        <f t="shared" si="1"/>
        <v>0.5041666666666667</v>
      </c>
      <c r="J14" s="167">
        <f t="shared" si="2"/>
        <v>0.5791666666666667</v>
      </c>
      <c r="K14" s="168">
        <f t="shared" si="3"/>
        <v>0.7152777777777778</v>
      </c>
      <c r="L14" s="116">
        <f t="shared" si="4"/>
        <v>0.07500000000000007</v>
      </c>
      <c r="M14" s="160">
        <f t="shared" si="5"/>
        <v>0.30763888888888885</v>
      </c>
      <c r="O14" s="220"/>
      <c r="P14" s="220"/>
      <c r="Q14" s="220"/>
      <c r="R14" s="220"/>
      <c r="S14" s="222"/>
      <c r="T14" s="35"/>
    </row>
    <row r="15" spans="2:20" ht="14.25">
      <c r="B15" s="108">
        <v>40273</v>
      </c>
      <c r="C15" s="109">
        <v>2</v>
      </c>
      <c r="D15" s="110"/>
      <c r="E15" s="110"/>
      <c r="F15" s="110"/>
      <c r="G15" s="110"/>
      <c r="H15" s="166">
        <f t="shared" si="0"/>
        <v>0</v>
      </c>
      <c r="I15" s="167">
        <f t="shared" si="1"/>
        <v>0</v>
      </c>
      <c r="J15" s="167">
        <f t="shared" si="2"/>
        <v>0</v>
      </c>
      <c r="K15" s="168">
        <f t="shared" si="3"/>
        <v>0</v>
      </c>
      <c r="L15" s="116">
        <f t="shared" si="4"/>
        <v>0</v>
      </c>
      <c r="M15" s="160">
        <f t="shared" si="5"/>
        <v>0</v>
      </c>
      <c r="O15" s="220"/>
      <c r="P15" s="220"/>
      <c r="Q15" s="220"/>
      <c r="R15" s="220"/>
      <c r="S15" s="222"/>
      <c r="T15" s="35"/>
    </row>
    <row r="16" spans="2:20" ht="14.25">
      <c r="B16" s="108">
        <v>40274</v>
      </c>
      <c r="C16" s="109">
        <v>3</v>
      </c>
      <c r="D16" s="110">
        <v>7.56</v>
      </c>
      <c r="E16" s="110">
        <v>12.1</v>
      </c>
      <c r="F16" s="110">
        <v>14</v>
      </c>
      <c r="G16" s="110">
        <v>17.03</v>
      </c>
      <c r="H16" s="166">
        <f t="shared" si="0"/>
        <v>0.33055555555555555</v>
      </c>
      <c r="I16" s="167">
        <f t="shared" si="1"/>
        <v>0.5069444444444444</v>
      </c>
      <c r="J16" s="167">
        <f t="shared" si="2"/>
        <v>0.5833333333333334</v>
      </c>
      <c r="K16" s="168">
        <f t="shared" si="3"/>
        <v>0.7104166666666667</v>
      </c>
      <c r="L16" s="116">
        <f t="shared" si="4"/>
        <v>0.07638888888888895</v>
      </c>
      <c r="M16" s="160">
        <f t="shared" si="5"/>
        <v>0.3034722222222222</v>
      </c>
      <c r="O16" s="220"/>
      <c r="P16" s="220"/>
      <c r="Q16" s="220"/>
      <c r="R16" s="220"/>
      <c r="S16" s="222"/>
      <c r="T16" s="35"/>
    </row>
    <row r="17" spans="2:20" ht="14.25">
      <c r="B17" s="108">
        <v>40275</v>
      </c>
      <c r="C17" s="109">
        <v>4</v>
      </c>
      <c r="D17" s="110">
        <v>7.31</v>
      </c>
      <c r="E17" s="110">
        <v>12.11</v>
      </c>
      <c r="F17" s="110">
        <v>13.48</v>
      </c>
      <c r="G17" s="110">
        <v>17.3</v>
      </c>
      <c r="H17" s="166">
        <f t="shared" si="0"/>
        <v>0.31319444444444444</v>
      </c>
      <c r="I17" s="167">
        <f t="shared" si="1"/>
        <v>0.5076388888888889</v>
      </c>
      <c r="J17" s="167">
        <f t="shared" si="2"/>
        <v>0.5750000000000001</v>
      </c>
      <c r="K17" s="168">
        <f t="shared" si="3"/>
        <v>0.7291666666666666</v>
      </c>
      <c r="L17" s="116">
        <f t="shared" si="4"/>
        <v>0.0673611111111112</v>
      </c>
      <c r="M17" s="160">
        <f t="shared" si="5"/>
        <v>0.348611111111111</v>
      </c>
      <c r="O17" s="220"/>
      <c r="P17" s="220"/>
      <c r="Q17" s="220"/>
      <c r="R17" s="220"/>
      <c r="S17" s="222"/>
      <c r="T17" s="35"/>
    </row>
    <row r="18" spans="2:20" ht="14.25">
      <c r="B18" s="108">
        <v>40276</v>
      </c>
      <c r="C18" s="109">
        <v>5</v>
      </c>
      <c r="D18" s="110"/>
      <c r="E18" s="110"/>
      <c r="F18" s="110"/>
      <c r="G18" s="110"/>
      <c r="H18" s="166">
        <f t="shared" si="0"/>
        <v>0</v>
      </c>
      <c r="I18" s="167">
        <f t="shared" si="1"/>
        <v>0</v>
      </c>
      <c r="J18" s="167">
        <f t="shared" si="2"/>
        <v>0</v>
      </c>
      <c r="K18" s="168">
        <f t="shared" si="3"/>
        <v>0</v>
      </c>
      <c r="L18" s="116">
        <f t="shared" si="4"/>
        <v>0</v>
      </c>
      <c r="M18" s="160">
        <f t="shared" si="5"/>
        <v>0</v>
      </c>
      <c r="O18" s="220"/>
      <c r="P18" s="220"/>
      <c r="Q18" s="220"/>
      <c r="R18" s="220"/>
      <c r="S18" s="222"/>
      <c r="T18" s="35"/>
    </row>
    <row r="19" spans="2:20" ht="14.25">
      <c r="B19" s="108">
        <v>40277</v>
      </c>
      <c r="C19" s="109">
        <v>6</v>
      </c>
      <c r="D19" s="110">
        <v>7.52</v>
      </c>
      <c r="E19" s="110">
        <v>12.03</v>
      </c>
      <c r="F19" s="110">
        <v>13.58</v>
      </c>
      <c r="G19" s="110">
        <v>17.05</v>
      </c>
      <c r="H19" s="166">
        <f t="shared" si="0"/>
        <v>0.3277777777777778</v>
      </c>
      <c r="I19" s="167">
        <f t="shared" si="1"/>
        <v>0.5020833333333333</v>
      </c>
      <c r="J19" s="167">
        <f t="shared" si="2"/>
        <v>0.5819444444444445</v>
      </c>
      <c r="K19" s="168">
        <f t="shared" si="3"/>
        <v>0.7118055555555555</v>
      </c>
      <c r="L19" s="116">
        <f t="shared" si="4"/>
        <v>0.07986111111111116</v>
      </c>
      <c r="M19" s="160">
        <f t="shared" si="5"/>
        <v>0.30416666666666653</v>
      </c>
      <c r="O19" s="220"/>
      <c r="P19" s="220"/>
      <c r="Q19" s="220"/>
      <c r="R19" s="220"/>
      <c r="S19" s="222"/>
      <c r="T19" s="35"/>
    </row>
    <row r="20" spans="2:20" ht="14.25">
      <c r="B20" s="108">
        <v>40278</v>
      </c>
      <c r="C20" s="109">
        <v>7</v>
      </c>
      <c r="D20" s="110">
        <v>7.53</v>
      </c>
      <c r="E20" s="110">
        <v>12.09</v>
      </c>
      <c r="F20" s="110">
        <v>14.01</v>
      </c>
      <c r="G20" s="110">
        <v>17.03</v>
      </c>
      <c r="H20" s="166">
        <f t="shared" si="0"/>
        <v>0.3284722222222222</v>
      </c>
      <c r="I20" s="167">
        <f t="shared" si="1"/>
        <v>0.50625</v>
      </c>
      <c r="J20" s="167">
        <f t="shared" si="2"/>
        <v>0.5840277777777778</v>
      </c>
      <c r="K20" s="168">
        <f t="shared" si="3"/>
        <v>0.7104166666666667</v>
      </c>
      <c r="L20" s="116">
        <f t="shared" si="4"/>
        <v>0.07777777777777783</v>
      </c>
      <c r="M20" s="160">
        <f t="shared" si="5"/>
        <v>0.30416666666666664</v>
      </c>
      <c r="O20" s="220"/>
      <c r="P20" s="220"/>
      <c r="Q20" s="220"/>
      <c r="R20" s="220"/>
      <c r="S20" s="222"/>
      <c r="T20" s="35"/>
    </row>
    <row r="21" spans="2:20" ht="14.25">
      <c r="B21" s="108">
        <v>40279</v>
      </c>
      <c r="C21" s="109">
        <v>1</v>
      </c>
      <c r="D21" s="110">
        <v>7.56</v>
      </c>
      <c r="E21" s="110">
        <v>12.07</v>
      </c>
      <c r="F21" s="110">
        <v>13.55</v>
      </c>
      <c r="G21" s="110">
        <v>17.16</v>
      </c>
      <c r="H21" s="166">
        <f t="shared" si="0"/>
        <v>0.33055555555555555</v>
      </c>
      <c r="I21" s="167">
        <f t="shared" si="1"/>
        <v>0.5048611111111111</v>
      </c>
      <c r="J21" s="167">
        <f t="shared" si="2"/>
        <v>0.579861111111111</v>
      </c>
      <c r="K21" s="168">
        <f t="shared" si="3"/>
        <v>0.7194444444444444</v>
      </c>
      <c r="L21" s="116">
        <f t="shared" si="4"/>
        <v>0.07499999999999996</v>
      </c>
      <c r="M21" s="160">
        <f t="shared" si="5"/>
        <v>0.31388888888888894</v>
      </c>
      <c r="O21" s="220"/>
      <c r="P21" s="220"/>
      <c r="Q21" s="220"/>
      <c r="R21" s="220"/>
      <c r="S21" s="222"/>
      <c r="T21" s="35"/>
    </row>
    <row r="22" spans="2:20" ht="14.25">
      <c r="B22" s="108">
        <v>40280</v>
      </c>
      <c r="C22" s="109">
        <v>2</v>
      </c>
      <c r="D22" s="110"/>
      <c r="E22" s="110"/>
      <c r="F22" s="110"/>
      <c r="G22" s="110"/>
      <c r="H22" s="166">
        <f t="shared" si="0"/>
        <v>0</v>
      </c>
      <c r="I22" s="167">
        <f t="shared" si="1"/>
        <v>0</v>
      </c>
      <c r="J22" s="167">
        <f t="shared" si="2"/>
        <v>0</v>
      </c>
      <c r="K22" s="168">
        <f t="shared" si="3"/>
        <v>0</v>
      </c>
      <c r="L22" s="116">
        <f t="shared" si="4"/>
        <v>0</v>
      </c>
      <c r="M22" s="160">
        <f t="shared" si="5"/>
        <v>0</v>
      </c>
      <c r="O22" s="220"/>
      <c r="P22" s="220"/>
      <c r="Q22" s="220"/>
      <c r="R22" s="220"/>
      <c r="S22" s="222"/>
      <c r="T22" s="35"/>
    </row>
    <row r="23" spans="2:20" ht="14.25">
      <c r="B23" s="108">
        <v>40281</v>
      </c>
      <c r="C23" s="109">
        <v>3</v>
      </c>
      <c r="D23" s="110">
        <v>16.58</v>
      </c>
      <c r="E23" s="110">
        <v>22.02</v>
      </c>
      <c r="F23" s="110">
        <v>22.59</v>
      </c>
      <c r="G23" s="110">
        <v>26.01</v>
      </c>
      <c r="H23" s="166">
        <f t="shared" si="0"/>
        <v>0.7069444444444444</v>
      </c>
      <c r="I23" s="167">
        <f t="shared" si="1"/>
        <v>0.9180555555555556</v>
      </c>
      <c r="J23" s="167">
        <f t="shared" si="2"/>
        <v>0.9576388888888889</v>
      </c>
      <c r="K23" s="168">
        <f t="shared" si="3"/>
        <v>1.0840277777777778</v>
      </c>
      <c r="L23" s="116">
        <f t="shared" si="4"/>
        <v>0.039583333333333304</v>
      </c>
      <c r="M23" s="160">
        <f t="shared" si="5"/>
        <v>0.33750000000000013</v>
      </c>
      <c r="O23" s="220"/>
      <c r="P23" s="220"/>
      <c r="Q23" s="220"/>
      <c r="R23" s="220"/>
      <c r="S23" s="222"/>
      <c r="T23" s="35"/>
    </row>
    <row r="24" spans="2:20" ht="14.25">
      <c r="B24" s="108">
        <v>40282</v>
      </c>
      <c r="C24" s="109">
        <v>4</v>
      </c>
      <c r="D24" s="110">
        <v>16.55</v>
      </c>
      <c r="E24" s="110">
        <v>22.05</v>
      </c>
      <c r="F24" s="110">
        <v>22.55</v>
      </c>
      <c r="G24" s="110">
        <v>26.1</v>
      </c>
      <c r="H24" s="166">
        <f t="shared" si="0"/>
        <v>0.7048611111111112</v>
      </c>
      <c r="I24" s="167">
        <f t="shared" si="1"/>
        <v>0.9201388888888888</v>
      </c>
      <c r="J24" s="167">
        <f t="shared" si="2"/>
        <v>0.9548611111111112</v>
      </c>
      <c r="K24" s="168">
        <f t="shared" si="3"/>
        <v>1.090277777777778</v>
      </c>
      <c r="L24" s="116">
        <f t="shared" si="4"/>
        <v>0.03472222222222232</v>
      </c>
      <c r="M24" s="160">
        <f t="shared" si="5"/>
        <v>0.3506944444444444</v>
      </c>
      <c r="O24" s="220"/>
      <c r="P24" s="220"/>
      <c r="Q24" s="220"/>
      <c r="R24" s="220"/>
      <c r="S24" s="222"/>
      <c r="T24" s="35"/>
    </row>
    <row r="25" spans="2:20" ht="14.25">
      <c r="B25" s="108">
        <v>40283</v>
      </c>
      <c r="C25" s="109">
        <v>5</v>
      </c>
      <c r="D25" s="110"/>
      <c r="E25" s="110"/>
      <c r="F25" s="110"/>
      <c r="G25" s="110"/>
      <c r="H25" s="166">
        <f t="shared" si="0"/>
        <v>0</v>
      </c>
      <c r="I25" s="167">
        <f t="shared" si="1"/>
        <v>0</v>
      </c>
      <c r="J25" s="167">
        <f t="shared" si="2"/>
        <v>0</v>
      </c>
      <c r="K25" s="168">
        <f t="shared" si="3"/>
        <v>0</v>
      </c>
      <c r="L25" s="116">
        <f t="shared" si="4"/>
        <v>0</v>
      </c>
      <c r="M25" s="160">
        <f t="shared" si="5"/>
        <v>0</v>
      </c>
      <c r="O25" s="220"/>
      <c r="P25" s="220"/>
      <c r="Q25" s="220"/>
      <c r="R25" s="220"/>
      <c r="S25" s="222"/>
      <c r="T25" s="35"/>
    </row>
    <row r="26" spans="2:20" ht="15" thickBot="1">
      <c r="B26" s="111">
        <v>40288</v>
      </c>
      <c r="C26" s="112">
        <v>3</v>
      </c>
      <c r="D26" s="113">
        <v>23.5</v>
      </c>
      <c r="E26" s="113">
        <v>29.01</v>
      </c>
      <c r="F26" s="113">
        <v>29.59</v>
      </c>
      <c r="G26" s="113">
        <v>32.01</v>
      </c>
      <c r="H26" s="169">
        <f>TIME(INT(D26),(D26-INT(D26))*100,0)+INT(D26/24)</f>
        <v>0.9930555555555555</v>
      </c>
      <c r="I26" s="170">
        <f>TIME(INT(E26),(E26-INT(E26))*100,0)+INT(E26/24)</f>
        <v>1.2090277777777778</v>
      </c>
      <c r="J26" s="170">
        <f>TIME(INT(F26),(F26-INT(F26))*100,0)+INT(F26/24)</f>
        <v>1.2493055555555557</v>
      </c>
      <c r="K26" s="171">
        <f>TIME(INT(G26),(G26-INT(G26))*100,0)+INT(G26/24)</f>
        <v>1.3340277777777778</v>
      </c>
      <c r="L26" s="161">
        <f t="shared" si="4"/>
        <v>0.04027777777777786</v>
      </c>
      <c r="M26" s="162">
        <f t="shared" si="5"/>
        <v>0.3006944444444445</v>
      </c>
      <c r="O26" s="220"/>
      <c r="P26" s="220"/>
      <c r="Q26" s="220"/>
      <c r="R26" s="220"/>
      <c r="S26" s="222"/>
      <c r="T26" s="35"/>
    </row>
    <row r="27" spans="12:20" ht="15" thickBot="1" thickTop="1">
      <c r="L27" s="114" t="s">
        <v>42</v>
      </c>
      <c r="M27" s="173">
        <f>SUM(M11:M26)</f>
        <v>3.8569444444444447</v>
      </c>
      <c r="O27" s="223"/>
      <c r="P27" s="223"/>
      <c r="Q27" s="223"/>
      <c r="R27" s="35"/>
      <c r="S27" s="35"/>
      <c r="T27" s="222"/>
    </row>
    <row r="28" spans="13:17" ht="12.75" thickTop="1">
      <c r="M28" t="s">
        <v>114</v>
      </c>
      <c r="O28" s="117"/>
      <c r="P28" s="117"/>
      <c r="Q28" s="117"/>
    </row>
    <row r="29" spans="15:17" ht="13.5">
      <c r="O29" s="117"/>
      <c r="P29" s="219"/>
      <c r="Q29" s="117"/>
    </row>
  </sheetData>
  <sheetProtection/>
  <mergeCells count="14">
    <mergeCell ref="L9:L10"/>
    <mergeCell ref="M9:M10"/>
    <mergeCell ref="B9:B10"/>
    <mergeCell ref="C9:C10"/>
    <mergeCell ref="D9:G9"/>
    <mergeCell ref="H9:K9"/>
    <mergeCell ref="B2:C2"/>
    <mergeCell ref="D2:E2"/>
    <mergeCell ref="B3:C3"/>
    <mergeCell ref="D3:E3"/>
    <mergeCell ref="B4:C4"/>
    <mergeCell ref="D4:E4"/>
    <mergeCell ref="B5:C5"/>
    <mergeCell ref="D5:E5"/>
  </mergeCells>
  <printOptions/>
  <pageMargins left="0.75" right="0.75" top="1" bottom="1"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M85"/>
  <sheetViews>
    <sheetView zoomScalePageLayoutView="0" workbookViewId="0" topLeftCell="A1">
      <selection activeCell="F3" sqref="F3"/>
    </sheetView>
  </sheetViews>
  <sheetFormatPr defaultColWidth="9.140625" defaultRowHeight="12"/>
  <cols>
    <col min="1" max="1" width="10.28125" style="0" customWidth="1"/>
    <col min="2" max="2" width="11.00390625" style="0" customWidth="1"/>
    <col min="3" max="3" width="11.140625" style="0" customWidth="1"/>
    <col min="4" max="4" width="11.57421875" style="0" customWidth="1"/>
    <col min="5" max="5" width="11.140625" style="0" customWidth="1"/>
    <col min="6" max="6" width="11.00390625" style="0" customWidth="1"/>
    <col min="7" max="7" width="4.8515625" style="0" customWidth="1"/>
    <col min="8" max="8" width="11.140625" style="0" customWidth="1"/>
    <col min="9" max="9" width="10.140625" style="0" customWidth="1"/>
    <col min="10" max="10" width="5.57421875" style="0" customWidth="1"/>
    <col min="11" max="11" width="9.57421875" style="0" customWidth="1"/>
    <col min="12" max="14" width="10.7109375" style="0" customWidth="1"/>
    <col min="15" max="15" width="9.8515625" style="0" customWidth="1"/>
  </cols>
  <sheetData>
    <row r="1" spans="1:13" ht="18.75" customHeight="1" thickBot="1">
      <c r="A1" s="1"/>
      <c r="B1" s="292" t="s">
        <v>13</v>
      </c>
      <c r="C1" s="287" t="s">
        <v>14</v>
      </c>
      <c r="D1" s="293" t="s">
        <v>17</v>
      </c>
      <c r="E1" s="295" t="s">
        <v>18</v>
      </c>
      <c r="F1" s="294" t="s">
        <v>15</v>
      </c>
      <c r="H1" s="79" t="s">
        <v>219</v>
      </c>
      <c r="I1" s="80" t="s">
        <v>27</v>
      </c>
      <c r="J1" s="249"/>
      <c r="L1" s="176" t="s">
        <v>219</v>
      </c>
      <c r="M1" s="81" t="s">
        <v>27</v>
      </c>
    </row>
    <row r="2" spans="1:13" ht="16.5" customHeight="1" thickBot="1">
      <c r="A2" s="12"/>
      <c r="B2" s="289">
        <v>22.5</v>
      </c>
      <c r="C2" s="286">
        <f>3.145*B2^2/4</f>
        <v>398.0390625</v>
      </c>
      <c r="D2" s="290">
        <v>10.5</v>
      </c>
      <c r="E2" s="291">
        <v>30</v>
      </c>
      <c r="F2" s="291">
        <v>17</v>
      </c>
      <c r="H2" s="135">
        <f>F2/100</f>
        <v>0.17</v>
      </c>
      <c r="I2" s="134">
        <v>0</v>
      </c>
      <c r="J2" s="123"/>
      <c r="L2" s="177">
        <v>9</v>
      </c>
      <c r="M2" s="245">
        <f>I3-L2</f>
        <v>-8.83</v>
      </c>
    </row>
    <row r="3" spans="1:13" ht="16.5" customHeight="1" thickBot="1" thickTop="1">
      <c r="A3" s="246"/>
      <c r="B3" s="288"/>
      <c r="C3" s="380" t="s">
        <v>243</v>
      </c>
      <c r="D3" s="8"/>
      <c r="E3" s="8"/>
      <c r="F3" s="8"/>
      <c r="H3" s="248" t="s">
        <v>165</v>
      </c>
      <c r="I3" s="175">
        <f>H2+I2</f>
        <v>0.17</v>
      </c>
      <c r="K3" s="174"/>
      <c r="L3" s="174" t="s">
        <v>166</v>
      </c>
      <c r="M3" s="330">
        <f>L2+M2</f>
        <v>0.16999999999999993</v>
      </c>
    </row>
    <row r="4" ht="6" customHeight="1" thickBot="1" thickTop="1"/>
    <row r="5" spans="1:6" ht="16.5" customHeight="1" thickBot="1" thickTop="1">
      <c r="A5" s="1"/>
      <c r="B5" s="1" t="s">
        <v>9</v>
      </c>
      <c r="C5" s="23">
        <f>C2*F2/1000</f>
        <v>6.7666640625</v>
      </c>
      <c r="D5" s="23">
        <f>F2</f>
        <v>17</v>
      </c>
      <c r="E5" s="21" t="s">
        <v>16</v>
      </c>
      <c r="F5" s="8"/>
    </row>
    <row r="6" spans="1:6" ht="15.75" customHeight="1" thickTop="1">
      <c r="A6" s="1"/>
      <c r="B6" s="9" t="s">
        <v>1</v>
      </c>
      <c r="C6" s="22" t="s">
        <v>2</v>
      </c>
      <c r="D6" s="22" t="s">
        <v>3</v>
      </c>
      <c r="E6" s="239" t="s">
        <v>161</v>
      </c>
      <c r="F6" s="238"/>
    </row>
    <row r="7" spans="1:6" ht="12">
      <c r="A7" s="61" t="s">
        <v>5</v>
      </c>
      <c r="B7" s="59" t="s">
        <v>0</v>
      </c>
      <c r="C7" s="60" t="s">
        <v>6</v>
      </c>
      <c r="D7" s="60" t="s">
        <v>7</v>
      </c>
      <c r="E7" s="11" t="s">
        <v>162</v>
      </c>
      <c r="F7" s="8"/>
    </row>
    <row r="8" spans="1:6" ht="13.5">
      <c r="A8" s="247">
        <f>B8/60</f>
        <v>0.16666666666666666</v>
      </c>
      <c r="B8" s="6">
        <v>10</v>
      </c>
      <c r="C8" s="24">
        <f aca="true" t="shared" si="0" ref="C8:C25">IF($M$2&lt;-9.8,"流れず",IF(OR(C7="流れず",C7="-"),"-",saiphon_h($F$2,$C$2,$D$2,$E$2,B8)))</f>
        <v>0.16350332411379642</v>
      </c>
      <c r="D8" s="24">
        <f>IF(OR(C8="流れず",C8="-"),"-",$D$5-C8*1000/$C$2)</f>
        <v>16.58922794389358</v>
      </c>
      <c r="E8" s="240">
        <f>IF(D8="-","",C8/1000/3.14/$D$2^2*1000000*4/10)</f>
        <v>0.18892017171604364</v>
      </c>
      <c r="F8" s="52"/>
    </row>
    <row r="9" spans="1:6" ht="13.5">
      <c r="A9" s="247">
        <f aca="true" t="shared" si="1" ref="A9:A25">B9/60</f>
        <v>0.3333333333333333</v>
      </c>
      <c r="B9" s="4">
        <v>20</v>
      </c>
      <c r="C9" s="25">
        <f t="shared" si="0"/>
        <v>0.32305590724956595</v>
      </c>
      <c r="D9" s="25">
        <f aca="true" t="shared" si="2" ref="D9:D25">IF(OR(C9="流れず",C9="-"),"-",$D$5-C9*1000/$C$2)</f>
        <v>16.188381398497626</v>
      </c>
      <c r="E9" s="241">
        <f>IF(D9="-","",(C9-C8)/1000/3.14/$D$2^2*1000000*4/10)</f>
        <v>0.18435528187040978</v>
      </c>
      <c r="F9" s="52"/>
    </row>
    <row r="10" spans="1:6" ht="13.5">
      <c r="A10" s="247">
        <f t="shared" si="1"/>
        <v>0.5</v>
      </c>
      <c r="B10" s="4">
        <v>30</v>
      </c>
      <c r="C10" s="25">
        <f t="shared" si="0"/>
        <v>0.478753211406996</v>
      </c>
      <c r="D10" s="25">
        <f t="shared" si="2"/>
        <v>15.797220533080228</v>
      </c>
      <c r="E10" s="241">
        <f aca="true" t="shared" si="3" ref="E10:E25">IF(D10="-","",(C10-C9)/1000/3.14/$D$2^2*1000000*4/10)</f>
        <v>0.17990069374170464</v>
      </c>
      <c r="F10" s="52"/>
    </row>
    <row r="11" spans="1:6" ht="13.5">
      <c r="A11" s="247">
        <f t="shared" si="1"/>
        <v>0.6666666666666666</v>
      </c>
      <c r="B11" s="4">
        <v>40</v>
      </c>
      <c r="C11" s="25">
        <f t="shared" si="0"/>
        <v>0.6306883919315452</v>
      </c>
      <c r="D11" s="25">
        <f t="shared" si="2"/>
        <v>15.41551131195435</v>
      </c>
      <c r="E11" s="241">
        <f t="shared" si="3"/>
        <v>0.17555374210268987</v>
      </c>
      <c r="F11" s="52"/>
    </row>
    <row r="12" spans="1:6" ht="13.5">
      <c r="A12" s="247">
        <f t="shared" si="1"/>
        <v>0.8333333333333334</v>
      </c>
      <c r="B12" s="5">
        <v>50</v>
      </c>
      <c r="C12" s="25">
        <f t="shared" si="0"/>
        <v>0.7789523532502729</v>
      </c>
      <c r="D12" s="26">
        <f t="shared" si="2"/>
        <v>15.043025354451807</v>
      </c>
      <c r="E12" s="241">
        <f t="shared" si="3"/>
        <v>0.17131182612617837</v>
      </c>
      <c r="F12" s="52"/>
    </row>
    <row r="13" spans="1:6" ht="13.5">
      <c r="A13" s="247">
        <f t="shared" si="1"/>
        <v>1</v>
      </c>
      <c r="B13" s="4">
        <v>60</v>
      </c>
      <c r="C13" s="25">
        <f t="shared" si="0"/>
        <v>0.9236338032609196</v>
      </c>
      <c r="D13" s="25">
        <f t="shared" si="2"/>
        <v>14.679539798280679</v>
      </c>
      <c r="E13" s="241">
        <f t="shared" si="3"/>
        <v>0.16717240782893156</v>
      </c>
      <c r="F13" s="52"/>
    </row>
    <row r="14" spans="1:6" ht="13.5">
      <c r="A14" s="247">
        <f t="shared" si="1"/>
        <v>1.1666666666666667</v>
      </c>
      <c r="B14" s="7">
        <v>70</v>
      </c>
      <c r="C14" s="25">
        <f t="shared" si="0"/>
        <v>1.0648193064067821</v>
      </c>
      <c r="D14" s="27">
        <f t="shared" si="2"/>
        <v>14.324837166184457</v>
      </c>
      <c r="E14" s="242">
        <f t="shared" si="3"/>
        <v>0.16313301055315804</v>
      </c>
      <c r="F14" s="40"/>
    </row>
    <row r="15" spans="1:6" ht="13.5">
      <c r="A15" s="247">
        <f t="shared" si="1"/>
        <v>1.3333333333333333</v>
      </c>
      <c r="B15" s="4">
        <v>80</v>
      </c>
      <c r="C15" s="25">
        <f t="shared" si="0"/>
        <v>1.2025933354691363</v>
      </c>
      <c r="D15" s="28">
        <f t="shared" si="2"/>
        <v>13.978705235823089</v>
      </c>
      <c r="E15" s="243">
        <f t="shared" si="3"/>
        <v>0.15919121748470227</v>
      </c>
      <c r="F15" s="40"/>
    </row>
    <row r="16" spans="1:6" ht="13.5">
      <c r="A16" s="247">
        <f t="shared" si="1"/>
        <v>1.5</v>
      </c>
      <c r="B16" s="5">
        <v>90</v>
      </c>
      <c r="C16" s="25">
        <f t="shared" si="0"/>
        <v>1.3370383221081956</v>
      </c>
      <c r="D16" s="28">
        <f t="shared" si="2"/>
        <v>13.64093691279811</v>
      </c>
      <c r="E16" s="243">
        <f t="shared" si="3"/>
        <v>0.15534467020703885</v>
      </c>
      <c r="F16" s="40"/>
    </row>
    <row r="17" spans="1:6" ht="13.5">
      <c r="A17" s="247">
        <f t="shared" si="1"/>
        <v>1.6666666666666667</v>
      </c>
      <c r="B17" s="4">
        <v>100</v>
      </c>
      <c r="C17" s="25">
        <f t="shared" si="0"/>
        <v>1.4682347061828476</v>
      </c>
      <c r="D17" s="28">
        <f t="shared" si="2"/>
        <v>13.311330106745874</v>
      </c>
      <c r="E17" s="243">
        <f t="shared" si="3"/>
        <v>0.15159106729020838</v>
      </c>
      <c r="F17" s="40"/>
    </row>
    <row r="18" spans="1:6" ht="13.5">
      <c r="A18" s="247">
        <f t="shared" si="1"/>
        <v>1.8333333333333333</v>
      </c>
      <c r="B18" s="5">
        <v>110</v>
      </c>
      <c r="C18" s="25">
        <f t="shared" si="0"/>
        <v>1.5962609838786717</v>
      </c>
      <c r="D18" s="28">
        <f t="shared" si="2"/>
        <v>12.989687610424738</v>
      </c>
      <c r="E18" s="243">
        <f t="shared" si="3"/>
        <v>0.14792816291384558</v>
      </c>
      <c r="F18" s="40"/>
    </row>
    <row r="19" spans="1:6" ht="13.5">
      <c r="A19" s="247">
        <f t="shared" si="1"/>
        <v>2</v>
      </c>
      <c r="B19" s="4">
        <v>120</v>
      </c>
      <c r="C19" s="25">
        <f t="shared" si="0"/>
        <v>1.7211937546730387</v>
      </c>
      <c r="D19" s="28">
        <f t="shared" si="2"/>
        <v>12.675816981723901</v>
      </c>
      <c r="E19" s="241">
        <f t="shared" si="3"/>
        <v>0.14435376552348259</v>
      </c>
      <c r="F19" s="40"/>
    </row>
    <row r="20" spans="1:6" ht="13.5">
      <c r="A20" s="247">
        <f t="shared" si="1"/>
        <v>2.1666666666666665</v>
      </c>
      <c r="B20" s="5">
        <v>130</v>
      </c>
      <c r="C20" s="25">
        <f t="shared" si="0"/>
        <v>1.8431077671653897</v>
      </c>
      <c r="D20" s="28">
        <f t="shared" si="2"/>
        <v>12.36953042852323</v>
      </c>
      <c r="E20" s="243">
        <f t="shared" si="3"/>
        <v>0.14086573651931886</v>
      </c>
      <c r="F20" s="40"/>
    </row>
    <row r="21" spans="1:6" ht="13.5">
      <c r="A21" s="247">
        <f t="shared" si="1"/>
        <v>2.3333333333333335</v>
      </c>
      <c r="B21" s="4">
        <v>140</v>
      </c>
      <c r="C21" s="25">
        <f t="shared" si="0"/>
        <v>1.962075963800113</v>
      </c>
      <c r="D21" s="28">
        <f t="shared" si="2"/>
        <v>12.070644696335268</v>
      </c>
      <c r="E21" s="243">
        <f t="shared" si="3"/>
        <v>0.13746198897667244</v>
      </c>
      <c r="F21" s="40"/>
    </row>
    <row r="22" spans="1:6" ht="13.5">
      <c r="A22" s="247">
        <f t="shared" si="1"/>
        <v>2.5</v>
      </c>
      <c r="B22" s="5">
        <v>150</v>
      </c>
      <c r="C22" s="25">
        <f t="shared" si="0"/>
        <v>2.078169524508782</v>
      </c>
      <c r="D22" s="28">
        <f t="shared" si="2"/>
        <v>11.77898095866211</v>
      </c>
      <c r="E22" s="243">
        <f t="shared" si="3"/>
        <v>0.13414048639735293</v>
      </c>
      <c r="F22" s="40"/>
    </row>
    <row r="23" spans="1:6" ht="13.5">
      <c r="A23" s="247">
        <f t="shared" si="1"/>
        <v>2.6666666666666665</v>
      </c>
      <c r="B23" s="4">
        <v>160</v>
      </c>
      <c r="C23" s="25">
        <f t="shared" si="0"/>
        <v>2.191457909297862</v>
      </c>
      <c r="D23" s="28">
        <f t="shared" si="2"/>
        <v>11.494364710001642</v>
      </c>
      <c r="E23" s="243">
        <f t="shared" si="3"/>
        <v>0.13089924149120263</v>
      </c>
      <c r="F23" s="40"/>
    </row>
    <row r="24" spans="1:6" ht="13.5">
      <c r="A24" s="247">
        <f t="shared" si="1"/>
        <v>2.8333333333333335</v>
      </c>
      <c r="B24" s="5">
        <v>170</v>
      </c>
      <c r="C24" s="25">
        <f t="shared" si="0"/>
        <v>2.302008899807367</v>
      </c>
      <c r="D24" s="28">
        <f t="shared" si="2"/>
        <v>11.216625661439029</v>
      </c>
      <c r="E24" s="243">
        <f t="shared" si="3"/>
        <v>0.12773631498707919</v>
      </c>
      <c r="F24" s="40"/>
    </row>
    <row r="25" spans="1:6" ht="13.5">
      <c r="A25" s="247">
        <f t="shared" si="1"/>
        <v>3</v>
      </c>
      <c r="B25" s="56">
        <v>180</v>
      </c>
      <c r="C25" s="46">
        <f t="shared" si="0"/>
        <v>2.409888639865331</v>
      </c>
      <c r="D25" s="55">
        <f t="shared" si="2"/>
        <v>10.945597638761068</v>
      </c>
      <c r="E25" s="244">
        <f t="shared" si="3"/>
        <v>0.1246498144725668</v>
      </c>
      <c r="F25" s="40"/>
    </row>
    <row r="26" spans="1:6" ht="13.5">
      <c r="A26" s="14"/>
      <c r="B26" s="57"/>
      <c r="C26" s="49"/>
      <c r="D26" s="44"/>
      <c r="E26" s="52"/>
      <c r="F26" s="40"/>
    </row>
    <row r="27" spans="1:6" ht="13.5">
      <c r="A27" s="14"/>
      <c r="B27" s="41"/>
      <c r="C27" s="49"/>
      <c r="D27" s="44"/>
      <c r="E27" s="52"/>
      <c r="F27" s="40"/>
    </row>
    <row r="28" spans="1:6" ht="13.5">
      <c r="A28" s="14"/>
      <c r="B28" s="57"/>
      <c r="C28" s="49"/>
      <c r="D28" s="44"/>
      <c r="E28" s="52"/>
      <c r="F28" s="40"/>
    </row>
    <row r="29" spans="1:6" ht="13.5">
      <c r="A29" s="14"/>
      <c r="B29" s="41"/>
      <c r="C29" s="49"/>
      <c r="D29" s="44"/>
      <c r="E29" s="52"/>
      <c r="F29" s="40"/>
    </row>
    <row r="30" spans="1:6" ht="13.5">
      <c r="A30" s="14"/>
      <c r="B30" s="57"/>
      <c r="C30" s="49"/>
      <c r="D30" s="44"/>
      <c r="E30" s="52"/>
      <c r="F30" s="40"/>
    </row>
    <row r="31" spans="1:6" ht="13.5">
      <c r="A31" s="14"/>
      <c r="B31" s="41"/>
      <c r="C31" s="49"/>
      <c r="D31" s="44"/>
      <c r="E31" s="52"/>
      <c r="F31" s="40"/>
    </row>
    <row r="32" spans="1:6" ht="13.5">
      <c r="A32" s="14"/>
      <c r="B32" s="57"/>
      <c r="C32" s="49"/>
      <c r="D32" s="44"/>
      <c r="E32" s="52"/>
      <c r="F32" s="40"/>
    </row>
    <row r="33" spans="1:6" ht="13.5">
      <c r="A33" s="14"/>
      <c r="B33" s="41"/>
      <c r="C33" s="49"/>
      <c r="D33" s="44"/>
      <c r="E33" s="52"/>
      <c r="F33" s="40"/>
    </row>
    <row r="34" spans="1:6" ht="13.5">
      <c r="A34" s="14"/>
      <c r="B34" s="57"/>
      <c r="C34" s="49"/>
      <c r="D34" s="44"/>
      <c r="E34" s="52"/>
      <c r="F34" s="40"/>
    </row>
    <row r="35" spans="1:6" ht="13.5">
      <c r="A35" s="14"/>
      <c r="B35" s="41"/>
      <c r="C35" s="49"/>
      <c r="D35" s="44"/>
      <c r="E35" s="52"/>
      <c r="F35" s="40"/>
    </row>
    <row r="36" spans="1:6" ht="15" customHeight="1">
      <c r="A36" s="14"/>
      <c r="B36" s="57"/>
      <c r="C36" s="49"/>
      <c r="D36" s="44"/>
      <c r="E36" s="52"/>
      <c r="F36" s="40"/>
    </row>
    <row r="37" spans="1:6" ht="13.5">
      <c r="A37" s="14"/>
      <c r="B37" s="41"/>
      <c r="C37" s="49"/>
      <c r="D37" s="44"/>
      <c r="E37" s="52"/>
      <c r="F37" s="40"/>
    </row>
    <row r="38" spans="2:6" ht="13.5">
      <c r="B38" s="57"/>
      <c r="C38" s="49"/>
      <c r="D38" s="44"/>
      <c r="E38" s="52"/>
      <c r="F38" s="40"/>
    </row>
    <row r="39" spans="2:6" ht="13.5">
      <c r="B39" s="41"/>
      <c r="C39" s="49"/>
      <c r="D39" s="44"/>
      <c r="E39" s="52"/>
      <c r="F39" s="40"/>
    </row>
    <row r="40" spans="2:6" ht="13.5">
      <c r="B40" s="57"/>
      <c r="C40" s="49"/>
      <c r="D40" s="44"/>
      <c r="E40" s="52"/>
      <c r="F40" s="40"/>
    </row>
    <row r="41" spans="2:6" ht="13.5">
      <c r="B41" s="41"/>
      <c r="C41" s="49"/>
      <c r="D41" s="44"/>
      <c r="E41" s="52"/>
      <c r="F41" s="40"/>
    </row>
    <row r="42" spans="2:6" ht="13.5">
      <c r="B42" s="57"/>
      <c r="C42" s="49"/>
      <c r="D42" s="44"/>
      <c r="E42" s="52"/>
      <c r="F42" s="40"/>
    </row>
    <row r="43" spans="2:6" ht="13.5">
      <c r="B43" s="41"/>
      <c r="C43" s="49"/>
      <c r="D43" s="44"/>
      <c r="E43" s="52"/>
      <c r="F43" s="40"/>
    </row>
    <row r="44" spans="2:6" ht="13.5">
      <c r="B44" s="57"/>
      <c r="C44" s="49"/>
      <c r="D44" s="44"/>
      <c r="E44" s="52"/>
      <c r="F44" s="40"/>
    </row>
    <row r="45" spans="2:6" ht="13.5">
      <c r="B45" s="41"/>
      <c r="C45" s="49"/>
      <c r="D45" s="44"/>
      <c r="E45" s="52"/>
      <c r="F45" s="40"/>
    </row>
    <row r="46" spans="2:6" ht="13.5">
      <c r="B46" s="57"/>
      <c r="C46" s="49"/>
      <c r="D46" s="44"/>
      <c r="E46" s="52"/>
      <c r="F46" s="40"/>
    </row>
    <row r="47" spans="2:6" ht="13.5">
      <c r="B47" s="41"/>
      <c r="C47" s="49"/>
      <c r="D47" s="44"/>
      <c r="E47" s="52"/>
      <c r="F47" s="40"/>
    </row>
    <row r="48" spans="2:6" ht="13.5">
      <c r="B48" s="57"/>
      <c r="C48" s="49"/>
      <c r="D48" s="44"/>
      <c r="E48" s="52"/>
      <c r="F48" s="40"/>
    </row>
    <row r="49" spans="2:6" ht="13.5">
      <c r="B49" s="41"/>
      <c r="C49" s="49"/>
      <c r="D49" s="44"/>
      <c r="E49" s="52"/>
      <c r="F49" s="40"/>
    </row>
    <row r="50" spans="2:6" ht="13.5">
      <c r="B50" s="57"/>
      <c r="C50" s="49"/>
      <c r="D50" s="44"/>
      <c r="E50" s="52"/>
      <c r="F50" s="40"/>
    </row>
    <row r="51" spans="2:6" ht="13.5">
      <c r="B51" s="41"/>
      <c r="C51" s="49"/>
      <c r="D51" s="44"/>
      <c r="E51" s="52"/>
      <c r="F51" s="40"/>
    </row>
    <row r="52" spans="2:6" ht="13.5">
      <c r="B52" s="57"/>
      <c r="C52" s="49"/>
      <c r="D52" s="44"/>
      <c r="E52" s="52"/>
      <c r="F52" s="40"/>
    </row>
    <row r="53" spans="2:6" ht="13.5">
      <c r="B53" s="41"/>
      <c r="C53" s="49"/>
      <c r="D53" s="44"/>
      <c r="E53" s="52"/>
      <c r="F53" s="40"/>
    </row>
    <row r="54" spans="2:6" ht="13.5">
      <c r="B54" s="57"/>
      <c r="C54" s="49"/>
      <c r="D54" s="44"/>
      <c r="E54" s="52"/>
      <c r="F54" s="40"/>
    </row>
    <row r="55" spans="2:6" ht="13.5">
      <c r="B55" s="41"/>
      <c r="C55" s="49"/>
      <c r="D55" s="44"/>
      <c r="E55" s="52"/>
      <c r="F55" s="40"/>
    </row>
    <row r="56" spans="2:6" ht="13.5">
      <c r="B56" s="57"/>
      <c r="C56" s="49"/>
      <c r="D56" s="44"/>
      <c r="E56" s="52"/>
      <c r="F56" s="40"/>
    </row>
    <row r="57" spans="2:6" ht="13.5">
      <c r="B57" s="41"/>
      <c r="C57" s="49"/>
      <c r="D57" s="44"/>
      <c r="E57" s="52"/>
      <c r="F57" s="40"/>
    </row>
    <row r="58" spans="2:6" ht="13.5">
      <c r="B58" s="57"/>
      <c r="C58" s="49"/>
      <c r="D58" s="44"/>
      <c r="E58" s="52"/>
      <c r="F58" s="40"/>
    </row>
    <row r="59" spans="2:6" ht="13.5">
      <c r="B59" s="41"/>
      <c r="C59" s="49"/>
      <c r="D59" s="44"/>
      <c r="E59" s="52"/>
      <c r="F59" s="40"/>
    </row>
    <row r="60" spans="2:6" ht="13.5">
      <c r="B60" s="57"/>
      <c r="C60" s="49"/>
      <c r="D60" s="44"/>
      <c r="E60" s="52"/>
      <c r="F60" s="40"/>
    </row>
    <row r="61" spans="2:6" ht="13.5">
      <c r="B61" s="41"/>
      <c r="C61" s="49"/>
      <c r="D61" s="44"/>
      <c r="E61" s="52"/>
      <c r="F61" s="40"/>
    </row>
    <row r="62" spans="2:6" ht="13.5">
      <c r="B62" s="57"/>
      <c r="C62" s="49"/>
      <c r="D62" s="44"/>
      <c r="E62" s="52"/>
      <c r="F62" s="40"/>
    </row>
    <row r="63" spans="2:6" ht="13.5">
      <c r="B63" s="41"/>
      <c r="C63" s="49"/>
      <c r="D63" s="44"/>
      <c r="E63" s="52"/>
      <c r="F63" s="40"/>
    </row>
    <row r="64" spans="2:6" ht="13.5">
      <c r="B64" s="57"/>
      <c r="C64" s="49"/>
      <c r="D64" s="44"/>
      <c r="E64" s="52"/>
      <c r="F64" s="40"/>
    </row>
    <row r="65" spans="2:6" ht="13.5">
      <c r="B65" s="41"/>
      <c r="C65" s="49"/>
      <c r="D65" s="44"/>
      <c r="E65" s="52"/>
      <c r="F65" s="40"/>
    </row>
    <row r="66" spans="2:6" ht="13.5">
      <c r="B66" s="57"/>
      <c r="C66" s="49"/>
      <c r="D66" s="44"/>
      <c r="E66" s="52"/>
      <c r="F66" s="40"/>
    </row>
    <row r="67" spans="2:6" ht="13.5">
      <c r="B67" s="41"/>
      <c r="C67" s="49"/>
      <c r="D67" s="44"/>
      <c r="E67" s="52"/>
      <c r="F67" s="40"/>
    </row>
    <row r="68" spans="2:6" ht="13.5">
      <c r="B68" s="57"/>
      <c r="C68" s="49"/>
      <c r="D68" s="44"/>
      <c r="E68" s="52"/>
      <c r="F68" s="40"/>
    </row>
    <row r="69" spans="2:6" ht="13.5">
      <c r="B69" s="41"/>
      <c r="C69" s="49"/>
      <c r="D69" s="44"/>
      <c r="E69" s="52"/>
      <c r="F69" s="40"/>
    </row>
    <row r="70" spans="2:6" ht="13.5">
      <c r="B70" s="57"/>
      <c r="C70" s="49"/>
      <c r="D70" s="44"/>
      <c r="E70" s="52"/>
      <c r="F70" s="40"/>
    </row>
    <row r="71" spans="2:6" ht="13.5">
      <c r="B71" s="41"/>
      <c r="C71" s="49"/>
      <c r="D71" s="44"/>
      <c r="E71" s="52"/>
      <c r="F71" s="40"/>
    </row>
    <row r="72" spans="2:6" ht="13.5">
      <c r="B72" s="57"/>
      <c r="C72" s="49"/>
      <c r="D72" s="44"/>
      <c r="E72" s="52"/>
      <c r="F72" s="40"/>
    </row>
    <row r="73" spans="2:6" ht="13.5">
      <c r="B73" s="41"/>
      <c r="C73" s="49"/>
      <c r="D73" s="44"/>
      <c r="E73" s="52"/>
      <c r="F73" s="40"/>
    </row>
    <row r="74" spans="2:6" ht="13.5">
      <c r="B74" s="57"/>
      <c r="C74" s="49"/>
      <c r="D74" s="44"/>
      <c r="E74" s="52"/>
      <c r="F74" s="40"/>
    </row>
    <row r="75" spans="2:6" ht="13.5">
      <c r="B75" s="41"/>
      <c r="C75" s="49"/>
      <c r="D75" s="44"/>
      <c r="E75" s="52"/>
      <c r="F75" s="40"/>
    </row>
    <row r="76" spans="2:6" ht="13.5">
      <c r="B76" s="57"/>
      <c r="C76" s="49"/>
      <c r="D76" s="44"/>
      <c r="E76" s="52"/>
      <c r="F76" s="40"/>
    </row>
    <row r="77" spans="2:6" ht="13.5">
      <c r="B77" s="41"/>
      <c r="C77" s="49"/>
      <c r="D77" s="44"/>
      <c r="E77" s="52"/>
      <c r="F77" s="40"/>
    </row>
    <row r="78" spans="2:6" ht="13.5">
      <c r="B78" s="57"/>
      <c r="C78" s="49"/>
      <c r="D78" s="44"/>
      <c r="E78" s="52"/>
      <c r="F78" s="40"/>
    </row>
    <row r="79" spans="2:6" ht="13.5">
      <c r="B79" s="41"/>
      <c r="C79" s="49"/>
      <c r="D79" s="44"/>
      <c r="E79" s="52"/>
      <c r="F79" s="40"/>
    </row>
    <row r="80" spans="2:6" ht="13.5">
      <c r="B80" s="57"/>
      <c r="C80" s="49"/>
      <c r="D80" s="44"/>
      <c r="E80" s="52"/>
      <c r="F80" s="40"/>
    </row>
    <row r="81" spans="2:6" ht="13.5">
      <c r="B81" s="41"/>
      <c r="C81" s="49"/>
      <c r="D81" s="44"/>
      <c r="E81" s="52"/>
      <c r="F81" s="40"/>
    </row>
    <row r="82" spans="2:6" ht="13.5">
      <c r="B82" s="57"/>
      <c r="C82" s="49"/>
      <c r="D82" s="44"/>
      <c r="E82" s="52"/>
      <c r="F82" s="40"/>
    </row>
    <row r="83" spans="2:6" ht="13.5">
      <c r="B83" s="41"/>
      <c r="C83" s="49"/>
      <c r="D83" s="44"/>
      <c r="E83" s="52"/>
      <c r="F83" s="40"/>
    </row>
    <row r="84" spans="2:6" ht="13.5">
      <c r="B84" s="57"/>
      <c r="C84" s="49"/>
      <c r="D84" s="44"/>
      <c r="E84" s="52"/>
      <c r="F84" s="40"/>
    </row>
    <row r="85" spans="2:6" ht="12">
      <c r="B85" s="35"/>
      <c r="C85" s="35"/>
      <c r="D85" s="35"/>
      <c r="E85" s="35"/>
      <c r="F85" s="35"/>
    </row>
  </sheetData>
  <sheetProtection/>
  <printOptions/>
  <pageMargins left="0.75" right="0.75" top="1" bottom="1" header="0.512" footer="0.512"/>
  <pageSetup orientation="portrait" paperSize="9" r:id="rId4"/>
  <drawing r:id="rId3"/>
  <legacyDrawing r:id="rId2"/>
  <oleObjects>
    <oleObject progId="Equation.3" shapeId="1346747" r:id="rId1"/>
  </oleObjects>
</worksheet>
</file>

<file path=xl/worksheets/sheet5.xml><?xml version="1.0" encoding="utf-8"?>
<worksheet xmlns="http://schemas.openxmlformats.org/spreadsheetml/2006/main" xmlns:r="http://schemas.openxmlformats.org/officeDocument/2006/relationships">
  <sheetPr codeName="Sheet8"/>
  <dimension ref="A1:F77"/>
  <sheetViews>
    <sheetView zoomScalePageLayoutView="0" workbookViewId="0" topLeftCell="A1">
      <selection activeCell="I2" sqref="I2"/>
    </sheetView>
  </sheetViews>
  <sheetFormatPr defaultColWidth="9.140625" defaultRowHeight="12"/>
  <cols>
    <col min="2" max="2" width="13.00390625" style="0" customWidth="1"/>
    <col min="3" max="3" width="12.00390625" style="0" customWidth="1"/>
    <col min="4" max="4" width="14.7109375" style="0" customWidth="1"/>
    <col min="5" max="5" width="14.00390625" style="0" customWidth="1"/>
    <col min="6" max="6" width="13.57421875" style="0" customWidth="1"/>
  </cols>
  <sheetData>
    <row r="1" spans="1:6" ht="18.75" customHeight="1" thickBot="1">
      <c r="A1" s="1"/>
      <c r="B1" s="300" t="s">
        <v>13</v>
      </c>
      <c r="C1" s="265" t="s">
        <v>14</v>
      </c>
      <c r="D1" s="301" t="s">
        <v>17</v>
      </c>
      <c r="E1" s="302" t="s">
        <v>18</v>
      </c>
      <c r="F1" s="303" t="s">
        <v>15</v>
      </c>
    </row>
    <row r="2" spans="1:6" ht="21" customHeight="1" thickBot="1">
      <c r="A2" s="12"/>
      <c r="B2" s="297">
        <v>22.5</v>
      </c>
      <c r="C2" s="296">
        <f>3.145*B2^2/4</f>
        <v>398.0390625</v>
      </c>
      <c r="D2" s="298">
        <v>13</v>
      </c>
      <c r="E2" s="299">
        <v>30</v>
      </c>
      <c r="F2" s="299">
        <v>17</v>
      </c>
    </row>
    <row r="3" spans="1:6" ht="6" customHeight="1" thickBot="1">
      <c r="A3" s="12"/>
      <c r="B3" s="288"/>
      <c r="C3" s="3"/>
      <c r="D3" s="8"/>
      <c r="E3" s="8"/>
      <c r="F3" s="8"/>
    </row>
    <row r="4" spans="1:6" ht="19.5" customHeight="1" thickBot="1" thickTop="1">
      <c r="A4" s="1"/>
      <c r="B4" s="1" t="s">
        <v>9</v>
      </c>
      <c r="C4" s="23">
        <f>C2*F2/1000</f>
        <v>6.7666640625</v>
      </c>
      <c r="D4" s="23">
        <f>F2</f>
        <v>17</v>
      </c>
      <c r="E4" s="21" t="s">
        <v>16</v>
      </c>
      <c r="F4" s="8"/>
    </row>
    <row r="5" spans="1:6" ht="19.5" customHeight="1" thickTop="1">
      <c r="A5" s="1"/>
      <c r="B5" s="9" t="s">
        <v>1</v>
      </c>
      <c r="C5" s="22" t="s">
        <v>2</v>
      </c>
      <c r="D5" s="54" t="s">
        <v>3</v>
      </c>
      <c r="E5" s="239" t="s">
        <v>161</v>
      </c>
      <c r="F5" s="36"/>
    </row>
    <row r="6" spans="1:6" ht="19.5" customHeight="1">
      <c r="A6" s="15" t="s">
        <v>5</v>
      </c>
      <c r="B6" s="16" t="s">
        <v>0</v>
      </c>
      <c r="C6" s="17" t="s">
        <v>11</v>
      </c>
      <c r="D6" s="17" t="s">
        <v>12</v>
      </c>
      <c r="E6" s="11" t="s">
        <v>24</v>
      </c>
      <c r="F6" s="36"/>
    </row>
    <row r="7" spans="1:6" ht="13.5">
      <c r="A7" s="13">
        <f aca="true" t="shared" si="0" ref="A7:A24">IF(B7/60=INT(B7/60),B7/60&amp;"分","")</f>
      </c>
      <c r="B7" s="6">
        <v>10</v>
      </c>
      <c r="C7" s="24">
        <f>IF(OR(C6="ｻｲﾌｫﾝ切れ",C6="-"),"-",saiphon_hv($F$2,$C$2,$D$2,$E$2,B7))</f>
        <v>0.37854792695174566</v>
      </c>
      <c r="D7" s="24">
        <f aca="true" t="shared" si="1" ref="D7:D24">IF(OR(C7="ｻｲﾌｫﾝ切れ",C7="-"),"",$D$4-C7/$C$2*1000)</f>
        <v>16.048967896331167</v>
      </c>
      <c r="E7" s="240">
        <f>IF(D7="","",C7/1000/3.14/$D$2^2*1000000*4/10)</f>
        <v>0.285341218069382</v>
      </c>
      <c r="F7" s="333"/>
    </row>
    <row r="8" spans="1:5" ht="13.5">
      <c r="A8" s="13">
        <f t="shared" si="0"/>
      </c>
      <c r="B8" s="4">
        <v>20</v>
      </c>
      <c r="C8" s="25">
        <f aca="true" t="shared" si="2" ref="C8:C24">IF(OR(C7="ｻｲﾌｫﾝ切れ",C7="-"),"-",saiphon_hv($F$2,$C$2,$D$2,$E$2,B8))</f>
        <v>0.7359187226500562</v>
      </c>
      <c r="D8" s="25">
        <f t="shared" si="1"/>
        <v>15.151139443380494</v>
      </c>
      <c r="E8" s="241">
        <f>IF(D8="","",(C8-C7)/1000/3.14/$D$2^2*1000000*4/10)</f>
        <v>0.2693783557820907</v>
      </c>
    </row>
    <row r="9" spans="1:6" ht="13.5">
      <c r="A9" s="13">
        <f t="shared" si="0"/>
      </c>
      <c r="B9" s="4">
        <v>30</v>
      </c>
      <c r="C9" s="25">
        <f t="shared" si="2"/>
        <v>1.073297100723498</v>
      </c>
      <c r="D9" s="25">
        <f t="shared" si="1"/>
        <v>14.30353826586179</v>
      </c>
      <c r="E9" s="241">
        <f aca="true" t="shared" si="3" ref="E9:E24">IF(D9="","",(C9-C8)/1000/3.14/$D$2^2*1000000*4/10)</f>
        <v>0.2543085049360734</v>
      </c>
      <c r="F9" s="52"/>
    </row>
    <row r="10" spans="1:6" ht="13.5">
      <c r="A10" s="13">
        <f t="shared" si="0"/>
      </c>
      <c r="B10" s="4">
        <v>40</v>
      </c>
      <c r="C10" s="25">
        <f t="shared" si="2"/>
        <v>1.3918014982892009</v>
      </c>
      <c r="D10" s="25">
        <f t="shared" si="1"/>
        <v>13.503354496044718</v>
      </c>
      <c r="E10" s="241">
        <f t="shared" si="3"/>
        <v>0.24008170773429532</v>
      </c>
      <c r="F10" s="52"/>
    </row>
    <row r="11" spans="1:6" ht="13.5">
      <c r="A11" s="13">
        <f t="shared" si="0"/>
      </c>
      <c r="B11" s="5">
        <v>50</v>
      </c>
      <c r="C11" s="25">
        <f t="shared" si="2"/>
        <v>1.6924877836640395</v>
      </c>
      <c r="D11" s="26">
        <f t="shared" si="1"/>
        <v>12.74793545881181</v>
      </c>
      <c r="E11" s="241">
        <f t="shared" si="3"/>
        <v>0.22665080117200365</v>
      </c>
      <c r="F11" s="52"/>
    </row>
    <row r="12" spans="1:6" ht="13.5">
      <c r="A12" s="13" t="str">
        <f t="shared" si="0"/>
        <v>1分</v>
      </c>
      <c r="B12" s="4">
        <v>60</v>
      </c>
      <c r="C12" s="25">
        <f t="shared" si="2"/>
        <v>1.9763527566550902</v>
      </c>
      <c r="D12" s="25">
        <f t="shared" si="1"/>
        <v>12.034776877821908</v>
      </c>
      <c r="E12" s="241">
        <f t="shared" si="3"/>
        <v>0.2139712606874841</v>
      </c>
      <c r="F12" s="52"/>
    </row>
    <row r="13" spans="1:6" ht="13.5">
      <c r="A13" s="14">
        <f t="shared" si="0"/>
      </c>
      <c r="B13" s="7">
        <v>70</v>
      </c>
      <c r="C13" s="25">
        <f t="shared" si="2"/>
        <v>2.244337453033107</v>
      </c>
      <c r="D13" s="27">
        <f t="shared" si="1"/>
        <v>11.36151457362779</v>
      </c>
      <c r="E13" s="241">
        <f t="shared" si="3"/>
        <v>0.20200105255946674</v>
      </c>
      <c r="F13" s="40"/>
    </row>
    <row r="14" spans="1:6" ht="13.5">
      <c r="A14" s="14">
        <f t="shared" si="0"/>
      </c>
      <c r="B14" s="4">
        <v>80</v>
      </c>
      <c r="C14" s="25">
        <f t="shared" si="2"/>
        <v>2.497330264143627</v>
      </c>
      <c r="D14" s="28">
        <f t="shared" si="1"/>
        <v>10.725916626226535</v>
      </c>
      <c r="E14" s="241">
        <f t="shared" si="3"/>
        <v>0.1907004945618814</v>
      </c>
      <c r="F14" s="40"/>
    </row>
    <row r="15" spans="1:6" ht="13.5">
      <c r="A15" s="14">
        <f t="shared" si="0"/>
      </c>
      <c r="B15" s="5">
        <v>90</v>
      </c>
      <c r="C15" s="25">
        <f t="shared" si="2"/>
        <v>2.736169881997469</v>
      </c>
      <c r="D15" s="28">
        <f t="shared" si="1"/>
        <v>10.125875976060843</v>
      </c>
      <c r="E15" s="241">
        <f t="shared" si="3"/>
        <v>0.18003212441400698</v>
      </c>
      <c r="F15" s="40"/>
    </row>
    <row r="16" spans="1:6" ht="13.5">
      <c r="A16" s="14">
        <f t="shared" si="0"/>
      </c>
      <c r="B16" s="4">
        <v>100</v>
      </c>
      <c r="C16" s="25">
        <f t="shared" si="2"/>
        <v>2.9616480796038407</v>
      </c>
      <c r="D16" s="28">
        <f t="shared" si="1"/>
        <v>9.55940343894303</v>
      </c>
      <c r="E16" s="241">
        <f t="shared" si="3"/>
        <v>0.1699605755899231</v>
      </c>
      <c r="F16" s="40"/>
    </row>
    <row r="17" spans="1:6" ht="13.5">
      <c r="A17" s="14">
        <f t="shared" si="0"/>
      </c>
      <c r="B17" s="5">
        <v>110</v>
      </c>
      <c r="C17" s="25" t="str">
        <f t="shared" si="2"/>
        <v>ｻｲﾌｫﾝ切れ</v>
      </c>
      <c r="D17" s="28">
        <f t="shared" si="1"/>
      </c>
      <c r="E17" s="241">
        <f t="shared" si="3"/>
      </c>
      <c r="F17" s="40"/>
    </row>
    <row r="18" spans="1:6" ht="13.5">
      <c r="A18" s="14" t="str">
        <f t="shared" si="0"/>
        <v>2分</v>
      </c>
      <c r="B18" s="4">
        <v>120</v>
      </c>
      <c r="C18" s="25" t="str">
        <f t="shared" si="2"/>
        <v>-</v>
      </c>
      <c r="D18" s="28">
        <f t="shared" si="1"/>
      </c>
      <c r="E18" s="241">
        <f t="shared" si="3"/>
      </c>
      <c r="F18" s="40"/>
    </row>
    <row r="19" spans="1:6" ht="13.5">
      <c r="A19" s="14">
        <f t="shared" si="0"/>
      </c>
      <c r="B19" s="5">
        <v>130</v>
      </c>
      <c r="C19" s="25" t="str">
        <f t="shared" si="2"/>
        <v>-</v>
      </c>
      <c r="D19" s="28">
        <f t="shared" si="1"/>
      </c>
      <c r="E19" s="241">
        <f t="shared" si="3"/>
      </c>
      <c r="F19" s="40"/>
    </row>
    <row r="20" spans="1:6" ht="13.5">
      <c r="A20" s="14">
        <f t="shared" si="0"/>
      </c>
      <c r="B20" s="4">
        <v>140</v>
      </c>
      <c r="C20" s="25" t="str">
        <f t="shared" si="2"/>
        <v>-</v>
      </c>
      <c r="D20" s="28">
        <f t="shared" si="1"/>
      </c>
      <c r="E20" s="241">
        <f t="shared" si="3"/>
      </c>
      <c r="F20" s="40"/>
    </row>
    <row r="21" spans="1:6" ht="13.5">
      <c r="A21" s="14">
        <f t="shared" si="0"/>
      </c>
      <c r="B21" s="5">
        <v>150</v>
      </c>
      <c r="C21" s="25" t="str">
        <f t="shared" si="2"/>
        <v>-</v>
      </c>
      <c r="D21" s="28">
        <f t="shared" si="1"/>
      </c>
      <c r="E21" s="241">
        <f t="shared" si="3"/>
      </c>
      <c r="F21" s="40"/>
    </row>
    <row r="22" spans="1:6" ht="13.5">
      <c r="A22" s="14">
        <f t="shared" si="0"/>
      </c>
      <c r="B22" s="4">
        <v>160</v>
      </c>
      <c r="C22" s="25" t="str">
        <f t="shared" si="2"/>
        <v>-</v>
      </c>
      <c r="D22" s="28">
        <f t="shared" si="1"/>
      </c>
      <c r="E22" s="241">
        <f t="shared" si="3"/>
      </c>
      <c r="F22" s="40"/>
    </row>
    <row r="23" spans="1:6" ht="13.5">
      <c r="A23" s="14">
        <f t="shared" si="0"/>
      </c>
      <c r="B23" s="5">
        <v>170</v>
      </c>
      <c r="C23" s="25" t="str">
        <f t="shared" si="2"/>
        <v>-</v>
      </c>
      <c r="D23" s="28">
        <f t="shared" si="1"/>
      </c>
      <c r="E23" s="241">
        <f t="shared" si="3"/>
      </c>
      <c r="F23" s="40"/>
    </row>
    <row r="24" spans="1:6" ht="13.5">
      <c r="A24" s="14" t="str">
        <f t="shared" si="0"/>
        <v>3分</v>
      </c>
      <c r="B24" s="56">
        <v>180</v>
      </c>
      <c r="C24" s="46" t="str">
        <f t="shared" si="2"/>
        <v>-</v>
      </c>
      <c r="D24" s="55">
        <f t="shared" si="1"/>
      </c>
      <c r="E24" s="244">
        <f t="shared" si="3"/>
      </c>
      <c r="F24" s="40"/>
    </row>
    <row r="25" spans="1:6" ht="13.5">
      <c r="A25" s="14"/>
      <c r="B25" s="41"/>
      <c r="C25" s="49"/>
      <c r="D25" s="82" t="s">
        <v>23</v>
      </c>
      <c r="E25" s="40"/>
      <c r="F25" s="40"/>
    </row>
    <row r="26" spans="1:6" ht="13.5">
      <c r="A26" s="14"/>
      <c r="B26" s="57"/>
      <c r="C26" s="49"/>
      <c r="D26" s="35"/>
      <c r="E26" s="331">
        <f>0.45*SQRT(9.8*$D$2/1000)/SQRT(1000/(1000-1.23))</f>
        <v>0.16052030352886826</v>
      </c>
      <c r="F26" s="332" t="s">
        <v>24</v>
      </c>
    </row>
    <row r="27" spans="1:6" ht="13.5">
      <c r="A27" s="14"/>
      <c r="B27" s="41"/>
      <c r="C27" s="49"/>
      <c r="D27" s="44"/>
      <c r="E27" s="40"/>
      <c r="F27" s="40"/>
    </row>
    <row r="28" spans="1:6" ht="13.5">
      <c r="A28" s="14"/>
      <c r="B28" s="57"/>
      <c r="C28" s="49"/>
      <c r="D28" s="44"/>
      <c r="E28" s="40"/>
      <c r="F28" s="40"/>
    </row>
    <row r="29" spans="1:6" ht="13.5">
      <c r="A29" s="14"/>
      <c r="B29" s="41"/>
      <c r="C29" s="49"/>
      <c r="D29" s="44"/>
      <c r="E29" s="40"/>
      <c r="F29" s="40"/>
    </row>
    <row r="30" spans="1:6" ht="13.5">
      <c r="A30" s="14"/>
      <c r="B30" s="41"/>
      <c r="C30" s="49"/>
      <c r="D30" s="44"/>
      <c r="E30" s="52"/>
      <c r="F30" s="40"/>
    </row>
    <row r="31" spans="1:6" ht="13.5">
      <c r="A31" s="14"/>
      <c r="B31" s="41"/>
      <c r="C31" s="49"/>
      <c r="D31" s="44"/>
      <c r="E31" s="40"/>
      <c r="F31" s="40"/>
    </row>
    <row r="32" spans="1:6" ht="13.5">
      <c r="A32" s="14"/>
      <c r="B32" s="41"/>
      <c r="C32" s="49"/>
      <c r="D32" s="44"/>
      <c r="E32" s="40"/>
      <c r="F32" s="40"/>
    </row>
    <row r="33" spans="1:6" ht="13.5">
      <c r="A33" s="14"/>
      <c r="B33" s="41"/>
      <c r="C33" s="49"/>
      <c r="D33" s="44"/>
      <c r="E33" s="40"/>
      <c r="F33" s="40"/>
    </row>
    <row r="34" spans="1:6" ht="13.5">
      <c r="A34" s="14"/>
      <c r="B34" s="41"/>
      <c r="C34" s="49"/>
      <c r="D34" s="44"/>
      <c r="E34" s="40"/>
      <c r="F34" s="40"/>
    </row>
    <row r="35" spans="1:6" ht="13.5">
      <c r="A35" s="14"/>
      <c r="B35" s="41"/>
      <c r="C35" s="49"/>
      <c r="D35" s="44"/>
      <c r="E35" s="40"/>
      <c r="F35" s="40"/>
    </row>
    <row r="36" spans="1:6" ht="15" customHeight="1">
      <c r="A36" s="14"/>
      <c r="B36" s="41"/>
      <c r="C36" s="49"/>
      <c r="D36" s="44"/>
      <c r="E36" s="52"/>
      <c r="F36" s="40"/>
    </row>
    <row r="37" spans="1:6" ht="13.5">
      <c r="A37" s="14"/>
      <c r="B37" s="41"/>
      <c r="C37" s="49"/>
      <c r="D37" s="58"/>
      <c r="E37" s="40"/>
      <c r="F37" s="35"/>
    </row>
    <row r="38" spans="2:6" ht="13.5">
      <c r="B38" s="41"/>
      <c r="C38" s="49"/>
      <c r="D38" s="40"/>
      <c r="E38" s="40"/>
      <c r="F38" s="35"/>
    </row>
    <row r="39" spans="2:6" ht="13.5">
      <c r="B39" s="41"/>
      <c r="C39" s="49"/>
      <c r="D39" s="40"/>
      <c r="E39" s="40"/>
      <c r="F39" s="35"/>
    </row>
    <row r="40" spans="2:6" ht="13.5">
      <c r="B40" s="41"/>
      <c r="C40" s="49"/>
      <c r="D40" s="40"/>
      <c r="E40" s="40"/>
      <c r="F40" s="35"/>
    </row>
    <row r="41" spans="2:6" ht="13.5">
      <c r="B41" s="41"/>
      <c r="C41" s="49"/>
      <c r="D41" s="40"/>
      <c r="E41" s="40"/>
      <c r="F41" s="35"/>
    </row>
    <row r="42" spans="2:6" ht="13.5">
      <c r="B42" s="41"/>
      <c r="C42" s="49"/>
      <c r="D42" s="40"/>
      <c r="E42" s="52"/>
      <c r="F42" s="35"/>
    </row>
    <row r="43" spans="2:6" ht="13.5">
      <c r="B43" s="41"/>
      <c r="C43" s="49"/>
      <c r="D43" s="40"/>
      <c r="E43" s="40"/>
      <c r="F43" s="35"/>
    </row>
    <row r="44" spans="2:6" ht="13.5">
      <c r="B44" s="41"/>
      <c r="C44" s="49"/>
      <c r="D44" s="40"/>
      <c r="E44" s="40"/>
      <c r="F44" s="35"/>
    </row>
    <row r="45" spans="2:6" ht="13.5">
      <c r="B45" s="41"/>
      <c r="C45" s="49"/>
      <c r="D45" s="40"/>
      <c r="E45" s="40"/>
      <c r="F45" s="35"/>
    </row>
    <row r="46" spans="2:6" ht="13.5">
      <c r="B46" s="41"/>
      <c r="C46" s="49"/>
      <c r="D46" s="40"/>
      <c r="E46" s="40"/>
      <c r="F46" s="35"/>
    </row>
    <row r="47" spans="2:6" ht="13.5">
      <c r="B47" s="41"/>
      <c r="C47" s="49"/>
      <c r="D47" s="40"/>
      <c r="E47" s="40"/>
      <c r="F47" s="35"/>
    </row>
    <row r="48" spans="2:6" ht="13.5">
      <c r="B48" s="41"/>
      <c r="C48" s="49"/>
      <c r="D48" s="40"/>
      <c r="E48" s="52"/>
      <c r="F48" s="35"/>
    </row>
    <row r="49" spans="2:6" ht="13.5">
      <c r="B49" s="41"/>
      <c r="C49" s="49"/>
      <c r="D49" s="40"/>
      <c r="E49" s="40"/>
      <c r="F49" s="35"/>
    </row>
    <row r="50" spans="2:6" ht="13.5">
      <c r="B50" s="41"/>
      <c r="C50" s="49"/>
      <c r="D50" s="40"/>
      <c r="E50" s="40"/>
      <c r="F50" s="35"/>
    </row>
    <row r="51" spans="2:6" ht="13.5">
      <c r="B51" s="41"/>
      <c r="C51" s="49"/>
      <c r="D51" s="40"/>
      <c r="E51" s="40"/>
      <c r="F51" s="35"/>
    </row>
    <row r="52" spans="2:6" ht="13.5">
      <c r="B52" s="41"/>
      <c r="C52" s="49"/>
      <c r="D52" s="40"/>
      <c r="E52" s="40"/>
      <c r="F52" s="35"/>
    </row>
    <row r="53" spans="2:6" ht="13.5">
      <c r="B53" s="41"/>
      <c r="C53" s="49"/>
      <c r="D53" s="40"/>
      <c r="E53" s="40"/>
      <c r="F53" s="35"/>
    </row>
    <row r="54" spans="2:6" ht="13.5">
      <c r="B54" s="41"/>
      <c r="C54" s="49"/>
      <c r="D54" s="40"/>
      <c r="E54" s="52"/>
      <c r="F54" s="35"/>
    </row>
    <row r="55" spans="2:6" ht="13.5">
      <c r="B55" s="41"/>
      <c r="C55" s="49"/>
      <c r="D55" s="40"/>
      <c r="E55" s="40"/>
      <c r="F55" s="35"/>
    </row>
    <row r="56" spans="2:6" ht="13.5">
      <c r="B56" s="41"/>
      <c r="C56" s="49"/>
      <c r="D56" s="40"/>
      <c r="E56" s="40"/>
      <c r="F56" s="35"/>
    </row>
    <row r="57" spans="2:6" ht="13.5">
      <c r="B57" s="41"/>
      <c r="C57" s="49"/>
      <c r="D57" s="40"/>
      <c r="E57" s="40"/>
      <c r="F57" s="35"/>
    </row>
    <row r="58" spans="2:6" ht="13.5">
      <c r="B58" s="41"/>
      <c r="C58" s="49"/>
      <c r="D58" s="40"/>
      <c r="E58" s="40"/>
      <c r="F58" s="35"/>
    </row>
    <row r="59" spans="2:6" ht="13.5">
      <c r="B59" s="41"/>
      <c r="C59" s="49"/>
      <c r="D59" s="40"/>
      <c r="E59" s="40"/>
      <c r="F59" s="35"/>
    </row>
    <row r="60" spans="2:6" ht="14.25">
      <c r="B60" s="41"/>
      <c r="C60" s="49"/>
      <c r="D60" s="40"/>
      <c r="E60" s="52"/>
      <c r="F60" s="47"/>
    </row>
    <row r="61" spans="2:6" ht="14.25">
      <c r="B61" s="41"/>
      <c r="C61" s="49"/>
      <c r="D61" s="40"/>
      <c r="E61" s="40"/>
      <c r="F61" s="47"/>
    </row>
    <row r="62" spans="2:6" ht="14.25">
      <c r="B62" s="41"/>
      <c r="C62" s="49"/>
      <c r="D62" s="40"/>
      <c r="E62" s="40"/>
      <c r="F62" s="47"/>
    </row>
    <row r="63" spans="2:6" ht="14.25">
      <c r="B63" s="41"/>
      <c r="C63" s="49"/>
      <c r="D63" s="40"/>
      <c r="E63" s="53"/>
      <c r="F63" s="47"/>
    </row>
    <row r="64" spans="2:6" ht="14.25">
      <c r="B64" s="41"/>
      <c r="C64" s="49"/>
      <c r="D64" s="40"/>
      <c r="E64" s="40"/>
      <c r="F64" s="47"/>
    </row>
    <row r="65" spans="2:6" ht="14.25">
      <c r="B65" s="41"/>
      <c r="C65" s="49"/>
      <c r="D65" s="40"/>
      <c r="E65" s="40"/>
      <c r="F65" s="47"/>
    </row>
    <row r="66" spans="2:6" ht="14.25">
      <c r="B66" s="41"/>
      <c r="C66" s="49"/>
      <c r="D66" s="40"/>
      <c r="E66" s="52"/>
      <c r="F66" s="47"/>
    </row>
    <row r="67" spans="2:6" ht="13.5">
      <c r="B67" s="41"/>
      <c r="C67" s="40"/>
      <c r="D67" s="40"/>
      <c r="E67" s="40"/>
      <c r="F67" s="35"/>
    </row>
    <row r="68" spans="2:6" ht="13.5">
      <c r="B68" s="41"/>
      <c r="C68" s="40"/>
      <c r="D68" s="40"/>
      <c r="E68" s="40"/>
      <c r="F68" s="35"/>
    </row>
    <row r="69" spans="2:5" ht="13.5">
      <c r="B69" s="41"/>
      <c r="C69" s="40"/>
      <c r="D69" s="40"/>
      <c r="E69" s="40"/>
    </row>
    <row r="70" spans="2:5" ht="13.5">
      <c r="B70" s="41"/>
      <c r="C70" s="40"/>
      <c r="D70" s="40"/>
      <c r="E70" s="40"/>
    </row>
    <row r="71" spans="2:5" ht="13.5">
      <c r="B71" s="41"/>
      <c r="C71" s="40"/>
      <c r="D71" s="40"/>
      <c r="E71" s="40"/>
    </row>
    <row r="72" spans="2:5" ht="13.5">
      <c r="B72" s="41"/>
      <c r="C72" s="40"/>
      <c r="D72" s="40"/>
      <c r="E72" s="40"/>
    </row>
    <row r="73" spans="2:5" ht="13.5">
      <c r="B73" s="41"/>
      <c r="C73" s="40"/>
      <c r="D73" s="40"/>
      <c r="E73" s="40"/>
    </row>
    <row r="74" spans="2:5" ht="13.5">
      <c r="B74" s="41"/>
      <c r="C74" s="40"/>
      <c r="D74" s="40"/>
      <c r="E74" s="40"/>
    </row>
    <row r="75" spans="2:5" ht="13.5">
      <c r="B75" s="41"/>
      <c r="C75" s="40"/>
      <c r="D75" s="40"/>
      <c r="E75" s="40"/>
    </row>
    <row r="76" spans="2:5" ht="13.5">
      <c r="B76" s="41"/>
      <c r="C76" s="40"/>
      <c r="D76" s="40"/>
      <c r="E76" s="40"/>
    </row>
    <row r="77" spans="2:5" ht="13.5">
      <c r="B77" s="41"/>
      <c r="C77" s="40"/>
      <c r="D77" s="40"/>
      <c r="E77" s="40"/>
    </row>
  </sheetData>
  <sheetProtection/>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dimension ref="A1:M37"/>
  <sheetViews>
    <sheetView showGridLines="0" zoomScalePageLayoutView="0" workbookViewId="0" topLeftCell="A1">
      <selection activeCell="A4" sqref="A4"/>
    </sheetView>
  </sheetViews>
  <sheetFormatPr defaultColWidth="9.140625" defaultRowHeight="12"/>
  <cols>
    <col min="1" max="1" width="8.00390625" style="0" customWidth="1"/>
    <col min="2" max="2" width="10.8515625" style="0" customWidth="1"/>
    <col min="3" max="3" width="12.00390625" style="0" customWidth="1"/>
    <col min="4" max="4" width="13.140625" style="0" customWidth="1"/>
    <col min="5" max="5" width="13.28125" style="0" customWidth="1"/>
    <col min="6" max="6" width="15.421875" style="0" customWidth="1"/>
    <col min="13" max="13" width="9.00390625" style="0" customWidth="1"/>
  </cols>
  <sheetData>
    <row r="1" spans="1:6" ht="18.75" customHeight="1" thickBot="1">
      <c r="A1" s="1"/>
      <c r="B1" s="409" t="s">
        <v>8</v>
      </c>
      <c r="C1" s="410"/>
      <c r="D1" s="2" t="s">
        <v>10</v>
      </c>
      <c r="E1" s="326" t="s">
        <v>4</v>
      </c>
      <c r="F1" s="20" t="s">
        <v>22</v>
      </c>
    </row>
    <row r="2" spans="1:6" ht="15" customHeight="1" thickBot="1">
      <c r="A2" s="12"/>
      <c r="B2" s="328">
        <v>93</v>
      </c>
      <c r="C2" s="329">
        <v>57</v>
      </c>
      <c r="D2" s="325">
        <f>B2*C2</f>
        <v>5301</v>
      </c>
      <c r="E2" s="324">
        <v>35</v>
      </c>
      <c r="F2" s="324">
        <v>40</v>
      </c>
    </row>
    <row r="3" spans="1:6" ht="10.5" customHeight="1" thickBot="1">
      <c r="A3" s="63"/>
      <c r="B3" s="327"/>
      <c r="C3" s="312"/>
      <c r="D3" s="62"/>
      <c r="E3" s="39"/>
      <c r="F3" s="39"/>
    </row>
    <row r="4" spans="1:13" ht="14.25" customHeight="1" thickBot="1" thickTop="1">
      <c r="A4" s="1"/>
      <c r="B4" s="1" t="s">
        <v>9</v>
      </c>
      <c r="C4" s="23">
        <f>D2*F2/1000</f>
        <v>212.04</v>
      </c>
      <c r="D4" s="23">
        <v>40</v>
      </c>
      <c r="E4" s="21" t="s">
        <v>21</v>
      </c>
      <c r="F4" s="8"/>
      <c r="K4" s="73" t="s">
        <v>1</v>
      </c>
      <c r="L4" s="74" t="s">
        <v>2</v>
      </c>
      <c r="M4" s="75" t="s">
        <v>19</v>
      </c>
    </row>
    <row r="5" spans="1:13" ht="14.25" customHeight="1" thickTop="1">
      <c r="A5" s="1"/>
      <c r="B5" s="9" t="s">
        <v>1</v>
      </c>
      <c r="C5" s="22" t="s">
        <v>2</v>
      </c>
      <c r="D5" s="22" t="s">
        <v>19</v>
      </c>
      <c r="E5" s="10" t="s">
        <v>20</v>
      </c>
      <c r="F5" s="36"/>
      <c r="K5" s="76" t="s">
        <v>0</v>
      </c>
      <c r="L5" s="77" t="s">
        <v>25</v>
      </c>
      <c r="M5" s="78" t="s">
        <v>26</v>
      </c>
    </row>
    <row r="6" spans="1:13" ht="12" customHeight="1">
      <c r="A6" s="61" t="s">
        <v>225</v>
      </c>
      <c r="B6" s="59" t="s">
        <v>0</v>
      </c>
      <c r="C6" s="60" t="s">
        <v>6</v>
      </c>
      <c r="D6" s="60" t="s">
        <v>7</v>
      </c>
      <c r="E6" s="60" t="s">
        <v>7</v>
      </c>
      <c r="F6" s="36"/>
      <c r="K6" s="70">
        <v>1</v>
      </c>
      <c r="L6" s="71">
        <v>1.6166617491334148</v>
      </c>
      <c r="M6" s="72">
        <v>39.69502702336664</v>
      </c>
    </row>
    <row r="7" spans="1:13" ht="14.25">
      <c r="A7" s="259"/>
      <c r="B7" s="6">
        <v>10</v>
      </c>
      <c r="C7" s="24">
        <f>IF(OR(D6="",D6="渦発生"),"-",排水量($F$2,$D$2,$E$2,B7))</f>
        <v>15.888747367324944</v>
      </c>
      <c r="D7" s="24">
        <f aca="true" t="shared" si="0" ref="D7:D27">IF(D6&lt;$E$2*1.5/10,"渦発生",IF(D6="渦発生","",IF(D6="","",$D$4-C7/$D$2*1000)))</f>
        <v>37.00268866868045</v>
      </c>
      <c r="E7" s="31"/>
      <c r="F7" s="37"/>
      <c r="K7" s="64">
        <v>2</v>
      </c>
      <c r="L7" s="65">
        <v>3.227148729313612</v>
      </c>
      <c r="M7" s="66">
        <v>39.39121887769975</v>
      </c>
    </row>
    <row r="8" spans="1:13" ht="14.25">
      <c r="A8" s="259"/>
      <c r="B8" s="4">
        <v>20</v>
      </c>
      <c r="C8" s="25">
        <f aca="true" t="shared" si="1" ref="C8:C27">IF(OR(D7="",D7="渦発生"),"-",排水量($F$2,$D$2,$E$2,B8))</f>
        <v>31.15997537436431</v>
      </c>
      <c r="D8" s="25">
        <f t="shared" si="0"/>
        <v>34.121868444753005</v>
      </c>
      <c r="E8" s="19"/>
      <c r="F8" s="37"/>
      <c r="K8" s="64">
        <v>3</v>
      </c>
      <c r="L8" s="65">
        <v>4.831460895154363</v>
      </c>
      <c r="M8" s="66">
        <v>39.088575571561144</v>
      </c>
    </row>
    <row r="9" spans="1:13" ht="14.25">
      <c r="A9" s="259"/>
      <c r="B9" s="4">
        <v>30</v>
      </c>
      <c r="C9" s="25">
        <f t="shared" si="1"/>
        <v>45.81363346676991</v>
      </c>
      <c r="D9" s="25">
        <f t="shared" si="0"/>
        <v>31.35754886497455</v>
      </c>
      <c r="E9" s="43">
        <v>30</v>
      </c>
      <c r="F9" s="37"/>
      <c r="K9" s="64">
        <v>4</v>
      </c>
      <c r="L9" s="65">
        <v>6.429598200918381</v>
      </c>
      <c r="M9" s="66">
        <v>38.787097113578874</v>
      </c>
    </row>
    <row r="10" spans="1:13" ht="14.25">
      <c r="A10" s="259"/>
      <c r="B10" s="4">
        <v>40</v>
      </c>
      <c r="C10" s="25">
        <f t="shared" si="1"/>
        <v>59.84966671935278</v>
      </c>
      <c r="D10" s="25">
        <f t="shared" si="0"/>
        <v>28.70974029063332</v>
      </c>
      <c r="E10" s="19"/>
      <c r="F10" s="37"/>
      <c r="K10" s="64">
        <v>5</v>
      </c>
      <c r="L10" s="65">
        <v>8.021560600513228</v>
      </c>
      <c r="M10" s="66">
        <v>38.486783512447985</v>
      </c>
    </row>
    <row r="11" spans="1:13" ht="14.25">
      <c r="A11" s="259"/>
      <c r="B11" s="5">
        <v>50</v>
      </c>
      <c r="C11" s="25">
        <f t="shared" si="1"/>
        <v>73.26801524295627</v>
      </c>
      <c r="D11" s="26">
        <f t="shared" si="0"/>
        <v>26.178454019438547</v>
      </c>
      <c r="E11" s="19"/>
      <c r="F11" s="37"/>
      <c r="K11" s="64">
        <v>6</v>
      </c>
      <c r="L11" s="65">
        <v>9.60734804748716</v>
      </c>
      <c r="M11" s="66">
        <v>38.187634776931304</v>
      </c>
    </row>
    <row r="12" spans="1:13" ht="14.25">
      <c r="A12" s="259"/>
      <c r="B12" s="4">
        <v>60</v>
      </c>
      <c r="C12" s="25">
        <f t="shared" si="1"/>
        <v>86.06861347881397</v>
      </c>
      <c r="D12" s="25">
        <f t="shared" si="0"/>
        <v>23.763702418635354</v>
      </c>
      <c r="E12" s="19"/>
      <c r="F12" s="37"/>
      <c r="K12" s="64">
        <v>7</v>
      </c>
      <c r="L12" s="65">
        <v>11.186960495024909</v>
      </c>
      <c r="M12" s="66">
        <v>37.88965091586023</v>
      </c>
    </row>
    <row r="13" spans="1:13" ht="14.25">
      <c r="A13" s="259"/>
      <c r="B13" s="7">
        <v>70</v>
      </c>
      <c r="C13" s="25">
        <f t="shared" si="1"/>
        <v>98.25138935235742</v>
      </c>
      <c r="D13" s="27">
        <f t="shared" si="0"/>
        <v>21.465499084633578</v>
      </c>
      <c r="E13" s="32"/>
      <c r="F13" s="38"/>
      <c r="K13" s="64">
        <v>8</v>
      </c>
      <c r="L13" s="65">
        <v>12.760397895943388</v>
      </c>
      <c r="M13" s="66">
        <v>37.59283193813556</v>
      </c>
    </row>
    <row r="14" spans="1:13" ht="14.25">
      <c r="A14" s="260"/>
      <c r="B14" s="4">
        <v>80</v>
      </c>
      <c r="C14" s="25">
        <f t="shared" si="1"/>
        <v>109.8162632496082</v>
      </c>
      <c r="D14" s="28">
        <f t="shared" si="0"/>
        <v>19.283859036104847</v>
      </c>
      <c r="E14" s="42">
        <v>20</v>
      </c>
      <c r="F14" s="38"/>
      <c r="K14" s="64">
        <v>9</v>
      </c>
      <c r="L14" s="65">
        <v>14.327660202687348</v>
      </c>
      <c r="M14" s="66">
        <v>37.29717785272829</v>
      </c>
    </row>
    <row r="15" spans="1:13" ht="15" thickBot="1">
      <c r="A15" s="259"/>
      <c r="B15" s="18">
        <v>90</v>
      </c>
      <c r="C15" s="25">
        <f t="shared" si="1"/>
        <v>120.7631467670302</v>
      </c>
      <c r="D15" s="28">
        <f t="shared" si="0"/>
        <v>17.218798949815096</v>
      </c>
      <c r="E15" s="42"/>
      <c r="F15" s="38"/>
      <c r="K15" s="67">
        <v>10</v>
      </c>
      <c r="L15" s="68">
        <v>15.888747367324944</v>
      </c>
      <c r="M15" s="69">
        <v>37.00268866868045</v>
      </c>
    </row>
    <row r="16" spans="1:6" ht="14.25" thickBot="1">
      <c r="A16" s="264">
        <f>B16/3600/24</f>
        <v>0.0011574074074074073</v>
      </c>
      <c r="B16" s="263">
        <v>100</v>
      </c>
      <c r="C16" s="262">
        <f t="shared" si="1"/>
        <v>131.09194116841934</v>
      </c>
      <c r="D16" s="28">
        <f t="shared" si="0"/>
        <v>15.27033745172244</v>
      </c>
      <c r="E16" s="33"/>
      <c r="F16" s="38"/>
    </row>
    <row r="17" spans="1:6" ht="13.5">
      <c r="A17" s="259"/>
      <c r="B17" s="7">
        <v>110</v>
      </c>
      <c r="C17" s="25">
        <f t="shared" si="1"/>
        <v>140.8025354575511</v>
      </c>
      <c r="D17" s="28">
        <f t="shared" si="0"/>
        <v>13.438495480560064</v>
      </c>
      <c r="E17" s="42"/>
      <c r="F17" s="38"/>
    </row>
    <row r="18" spans="1:6" ht="13.5">
      <c r="A18" s="259"/>
      <c r="B18" s="4">
        <v>120</v>
      </c>
      <c r="C18" s="25">
        <f t="shared" si="1"/>
        <v>149.89480393885927</v>
      </c>
      <c r="D18" s="28">
        <f t="shared" si="0"/>
        <v>11.723296747998628</v>
      </c>
      <c r="E18" s="42">
        <v>10</v>
      </c>
      <c r="F18" s="38"/>
    </row>
    <row r="19" spans="1:6" ht="13.5">
      <c r="A19" s="259"/>
      <c r="B19" s="5">
        <v>130</v>
      </c>
      <c r="C19" s="25">
        <f t="shared" si="1"/>
        <v>158.36860308375822</v>
      </c>
      <c r="D19" s="28">
        <f t="shared" si="0"/>
        <v>10.124768329794716</v>
      </c>
      <c r="E19" s="33"/>
      <c r="F19" s="38"/>
    </row>
    <row r="20" spans="1:6" ht="13.5">
      <c r="A20" s="259"/>
      <c r="B20" s="4">
        <v>140</v>
      </c>
      <c r="C20" s="25">
        <f t="shared" si="1"/>
        <v>166.22376743612384</v>
      </c>
      <c r="D20" s="28">
        <f t="shared" si="0"/>
        <v>8.642941438195841</v>
      </c>
      <c r="E20" s="33"/>
      <c r="F20" s="38"/>
    </row>
    <row r="21" spans="1:6" ht="13.5">
      <c r="A21" s="259"/>
      <c r="B21" s="5">
        <v>150</v>
      </c>
      <c r="C21" s="25">
        <f t="shared" si="1"/>
        <v>173.4601041572536</v>
      </c>
      <c r="D21" s="28">
        <f t="shared" si="0"/>
        <v>7.277852450999134</v>
      </c>
      <c r="E21" s="42">
        <v>5</v>
      </c>
      <c r="F21" s="38"/>
    </row>
    <row r="22" spans="1:6" ht="13.5">
      <c r="A22" s="259"/>
      <c r="B22" s="4">
        <v>160</v>
      </c>
      <c r="C22" s="25">
        <f t="shared" si="1"/>
        <v>180.07738559252383</v>
      </c>
      <c r="D22" s="28">
        <f t="shared" si="0"/>
        <v>6.029544313804223</v>
      </c>
      <c r="E22" s="33"/>
      <c r="F22" s="38"/>
    </row>
    <row r="23" spans="1:6" ht="13.5">
      <c r="A23" s="259"/>
      <c r="B23" s="5">
        <v>170</v>
      </c>
      <c r="C23" s="25">
        <f t="shared" si="1"/>
        <v>186.07533887071887</v>
      </c>
      <c r="D23" s="28">
        <f t="shared" si="0"/>
        <v>4.898068502033794</v>
      </c>
      <c r="E23" s="42"/>
      <c r="F23" s="38"/>
    </row>
    <row r="24" spans="1:6" ht="13.5">
      <c r="A24" s="259"/>
      <c r="B24" s="4">
        <v>180</v>
      </c>
      <c r="C24" s="25">
        <f t="shared" si="1"/>
        <v>191.45363088563826</v>
      </c>
      <c r="D24" s="28" t="str">
        <f t="shared" si="0"/>
        <v>渦発生</v>
      </c>
      <c r="E24" s="42">
        <v>1</v>
      </c>
      <c r="F24" s="38"/>
    </row>
    <row r="25" spans="1:6" ht="13.5">
      <c r="A25" s="259"/>
      <c r="B25" s="18">
        <v>190</v>
      </c>
      <c r="C25" s="25" t="str">
        <f t="shared" si="1"/>
        <v>-</v>
      </c>
      <c r="D25" s="29">
        <f t="shared" si="0"/>
      </c>
      <c r="E25" s="51">
        <v>0</v>
      </c>
      <c r="F25" s="38"/>
    </row>
    <row r="26" spans="1:6" ht="13.5">
      <c r="A26" s="259"/>
      <c r="B26" s="256">
        <v>200</v>
      </c>
      <c r="C26" s="48" t="str">
        <f t="shared" si="1"/>
        <v>-</v>
      </c>
      <c r="D26" s="29">
        <f t="shared" si="0"/>
      </c>
      <c r="E26" s="34"/>
      <c r="F26" s="38"/>
    </row>
    <row r="27" spans="1:6" ht="13.5">
      <c r="A27" s="259"/>
      <c r="B27" s="257">
        <v>210</v>
      </c>
      <c r="C27" s="46" t="str">
        <f t="shared" si="1"/>
        <v>-</v>
      </c>
      <c r="D27" s="55">
        <f t="shared" si="0"/>
      </c>
      <c r="E27" s="258"/>
      <c r="F27" s="38"/>
    </row>
    <row r="28" spans="1:6" ht="13.5">
      <c r="A28" s="255"/>
      <c r="B28" s="57"/>
      <c r="C28" s="49"/>
      <c r="D28" s="44"/>
      <c r="E28" s="50"/>
      <c r="F28" s="35"/>
    </row>
    <row r="29" spans="1:6" ht="13.5">
      <c r="A29" s="255"/>
      <c r="B29" s="41"/>
      <c r="C29" s="261"/>
      <c r="D29" s="44"/>
      <c r="E29" s="50"/>
      <c r="F29" s="35"/>
    </row>
    <row r="30" spans="1:6" ht="13.5">
      <c r="A30" s="255"/>
      <c r="B30" s="41"/>
      <c r="C30" s="49"/>
      <c r="D30" s="44"/>
      <c r="E30" s="50"/>
      <c r="F30" s="35"/>
    </row>
    <row r="31" spans="1:6" ht="13.5">
      <c r="A31" s="14"/>
      <c r="B31" s="41"/>
      <c r="C31" s="49"/>
      <c r="D31" s="44"/>
      <c r="E31" s="50"/>
      <c r="F31" s="35"/>
    </row>
    <row r="32" spans="1:6" ht="13.5">
      <c r="A32" s="14"/>
      <c r="B32" s="41"/>
      <c r="C32" s="49"/>
      <c r="D32" s="44"/>
      <c r="E32" s="50"/>
      <c r="F32" s="35"/>
    </row>
    <row r="33" spans="1:6" ht="13.5">
      <c r="A33" s="14"/>
      <c r="B33" s="41"/>
      <c r="C33" s="49"/>
      <c r="D33" s="44"/>
      <c r="E33" s="50"/>
      <c r="F33" s="35"/>
    </row>
    <row r="34" spans="1:6" ht="13.5">
      <c r="A34" s="14"/>
      <c r="B34" s="41"/>
      <c r="C34" s="49"/>
      <c r="D34" s="44"/>
      <c r="E34" s="50"/>
      <c r="F34" s="35"/>
    </row>
    <row r="35" spans="1:6" ht="13.5">
      <c r="A35" s="14"/>
      <c r="B35" s="41"/>
      <c r="C35" s="49"/>
      <c r="D35" s="44"/>
      <c r="E35" s="50"/>
      <c r="F35" s="35"/>
    </row>
    <row r="36" spans="1:6" ht="15" customHeight="1">
      <c r="A36" s="14"/>
      <c r="B36" s="41"/>
      <c r="C36" s="49"/>
      <c r="D36" s="44"/>
      <c r="E36" s="50"/>
      <c r="F36" s="35"/>
    </row>
    <row r="37" spans="1:6" ht="13.5">
      <c r="A37" s="14"/>
      <c r="B37" s="41"/>
      <c r="C37" s="44"/>
      <c r="D37" s="44"/>
      <c r="E37" s="35"/>
      <c r="F37" s="35"/>
    </row>
  </sheetData>
  <sheetProtection/>
  <mergeCells count="1">
    <mergeCell ref="B1:C1"/>
  </mergeCells>
  <printOptions/>
  <pageMargins left="0.75" right="0.75" top="1" bottom="1" header="0.512" footer="0.512"/>
  <pageSetup orientation="portrait" paperSize="9" r:id="rId4"/>
  <drawing r:id="rId3"/>
  <legacyDrawing r:id="rId2"/>
  <oleObjects>
    <oleObject progId="Equation.3" shapeId="177754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yamamoto</cp:lastModifiedBy>
  <cp:lastPrinted>2010-02-11T08:54:30Z</cp:lastPrinted>
  <dcterms:created xsi:type="dcterms:W3CDTF">2002-05-04T08:09:19Z</dcterms:created>
  <dcterms:modified xsi:type="dcterms:W3CDTF">2010-03-12T10:58:33Z</dcterms:modified>
  <cp:category/>
  <cp:version/>
  <cp:contentType/>
  <cp:contentStatus/>
</cp:coreProperties>
</file>